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25" windowHeight="11655" activeTab="0"/>
  </bookViews>
  <sheets>
    <sheet name="Worksheet" sheetId="1" r:id="rId1"/>
    <sheet name="Observation Dates" sheetId="2" r:id="rId2"/>
    <sheet name="Exoplanet Data" sheetId="3" r:id="rId3"/>
  </sheets>
  <externalReferences>
    <externalReference r:id="rId6"/>
  </externalReferences>
  <definedNames>
    <definedName name="_xlnm._FilterDatabase" localSheetId="1" hidden="1">'Observation Dates'!$A$2:$F$33</definedName>
    <definedName name="_xlfn.BAHTTEXT" hidden="1">#NAME?</definedName>
    <definedName name="Dec.">'Exoplanet Data'!$E$4:$E$56</definedName>
    <definedName name="exoplanets" localSheetId="2">'Exoplanet Data'!$A$2</definedName>
    <definedName name="Pl._Period">'Exoplanet Data'!$B$4:$B$56</definedName>
    <definedName name="Planet_Name">'Exoplanet Data'!$A$4:$A$56</definedName>
    <definedName name="R.A.">'Exoplanet Data'!$D$4:$D$56</definedName>
    <definedName name="Star_Names" localSheetId="1">'[1]Worksheet'!#REF!</definedName>
    <definedName name="Star_Names">'Worksheet'!#REF!</definedName>
    <definedName name="Ttransit">'Exoplanet Data'!$C$4:$C$56</definedName>
  </definedNames>
  <calcPr fullCalcOnLoad="1"/>
</workbook>
</file>

<file path=xl/sharedStrings.xml><?xml version="1.0" encoding="utf-8"?>
<sst xmlns="http://schemas.openxmlformats.org/spreadsheetml/2006/main" count="97" uniqueCount="93">
  <si>
    <t>Eclipsing Binary / Exo-Planet Calculator</t>
  </si>
  <si>
    <t>local time/date</t>
  </si>
  <si>
    <t>JD</t>
  </si>
  <si>
    <t>UT (GMT)</t>
  </si>
  <si>
    <t>GMST</t>
  </si>
  <si>
    <t>LMST</t>
  </si>
  <si>
    <t>Now</t>
  </si>
  <si>
    <t>Local TZ (Zulu)</t>
  </si>
  <si>
    <t>Star Name</t>
  </si>
  <si>
    <t>HAT-P-2 b</t>
  </si>
  <si>
    <t>∆ RA</t>
  </si>
  <si>
    <t>Dec.</t>
  </si>
  <si>
    <t>RAS</t>
  </si>
  <si>
    <t>Period 
(decimal days)</t>
  </si>
  <si>
    <t>Index JD</t>
  </si>
  <si>
    <t>Cycle #</t>
  </si>
  <si>
    <t>Eclipse Date
(JD)</t>
  </si>
  <si>
    <t>Eclipse Date
(CE : Local Time)</t>
  </si>
  <si>
    <t>GMSRT 
(hr)</t>
  </si>
  <si>
    <t>∆ RA
(GMSRT - RA)</t>
  </si>
  <si>
    <t>In night sky</t>
  </si>
  <si>
    <t>Planet Name</t>
  </si>
  <si>
    <t>Pl. Period</t>
  </si>
  <si>
    <t>Ttransit</t>
  </si>
  <si>
    <t>R.A.</t>
  </si>
  <si>
    <t>CoRoT-1 b</t>
  </si>
  <si>
    <t>CoRoT-2 b</t>
  </si>
  <si>
    <t>CoRoT-3 b</t>
  </si>
  <si>
    <t>CoRoT-4 b</t>
  </si>
  <si>
    <t>CoRoT-5 b</t>
  </si>
  <si>
    <t>CoRoT-7 b</t>
  </si>
  <si>
    <t>GJ 436 b</t>
  </si>
  <si>
    <t>HAT-P-1 b</t>
  </si>
  <si>
    <t>HAT-P-11 b</t>
  </si>
  <si>
    <t>HAT-P-12 b</t>
  </si>
  <si>
    <t>HAT-P-13 b</t>
  </si>
  <si>
    <t>HAT-P-3 b</t>
  </si>
  <si>
    <t>HAT-P-4 b</t>
  </si>
  <si>
    <t>HAT-P-5 b</t>
  </si>
  <si>
    <t>HAT-P-6 b</t>
  </si>
  <si>
    <t>HAT-P-7 b</t>
  </si>
  <si>
    <t>HAT-P-8 b</t>
  </si>
  <si>
    <t>HAT-P-9 b</t>
  </si>
  <si>
    <t>HD 17156 b</t>
  </si>
  <si>
    <t>HD 189733 b</t>
  </si>
  <si>
    <t>HD 209458 b</t>
  </si>
  <si>
    <t>HD 80606 b</t>
  </si>
  <si>
    <t>Lupus-TR-3 b</t>
  </si>
  <si>
    <t>OGLE-TR-132 b</t>
  </si>
  <si>
    <t>OGLE-TR-182 b</t>
  </si>
  <si>
    <t>OGLE-TR-211 b</t>
  </si>
  <si>
    <t xml:space="preserve">TrES-1 </t>
  </si>
  <si>
    <t xml:space="preserve">TrES-2 </t>
  </si>
  <si>
    <t xml:space="preserve">TrES-3 </t>
  </si>
  <si>
    <t>WASP-1 b</t>
  </si>
  <si>
    <t>WASP-10 b</t>
  </si>
  <si>
    <t>WASP-11/HAT-P-10 b</t>
  </si>
  <si>
    <t>WASP-12 b</t>
  </si>
  <si>
    <t>WASP-14 b</t>
  </si>
  <si>
    <t>WASP-15 b</t>
  </si>
  <si>
    <t>WASP-16 b</t>
  </si>
  <si>
    <t>WASP-17 b</t>
  </si>
  <si>
    <t>WASP-18 b</t>
  </si>
  <si>
    <t>WASP-2 b</t>
  </si>
  <si>
    <t>WASP-3 b</t>
  </si>
  <si>
    <t>WASP-4 b</t>
  </si>
  <si>
    <t>WASP-5 b</t>
  </si>
  <si>
    <t>WASP-7 b</t>
  </si>
  <si>
    <t>XO-1 b</t>
  </si>
  <si>
    <t>XO-2 b</t>
  </si>
  <si>
    <t>XO-3 b</t>
  </si>
  <si>
    <t>XO-4 b</t>
  </si>
  <si>
    <t>XO-5 b</t>
  </si>
  <si>
    <t>2454417.9077 </t>
  </si>
  <si>
    <t>CoRoT-6 b</t>
  </si>
  <si>
    <t>Keplar-4 b</t>
  </si>
  <si>
    <t>OGLE2-TR-9 b</t>
  </si>
  <si>
    <t xml:space="preserve">Data published in Extrasolar Planets Encyclopaedia (http://exoplanet.eu); © 2010 Jean Schneider </t>
  </si>
  <si>
    <t>Offset</t>
  </si>
  <si>
    <r>
      <t xml:space="preserve">∆ RA
</t>
    </r>
    <r>
      <rPr>
        <sz val="8"/>
        <color indexed="8"/>
        <rFont val="Calibri"/>
        <family val="2"/>
      </rPr>
      <t>(GMSRT - RA</t>
    </r>
    <r>
      <rPr>
        <sz val="8"/>
        <color indexed="8"/>
        <rFont val="Calibri"/>
        <family val="2"/>
      </rPr>
      <t>)</t>
    </r>
  </si>
  <si>
    <r>
      <t xml:space="preserve">GMSRT 
</t>
    </r>
    <r>
      <rPr>
        <sz val="10"/>
        <rFont val="Tahoma"/>
        <family val="0"/>
      </rPr>
      <t>(hr)</t>
    </r>
  </si>
  <si>
    <r>
      <t xml:space="preserve">Eclipse Date
</t>
    </r>
    <r>
      <rPr>
        <sz val="10"/>
        <rFont val="Tahoma"/>
        <family val="0"/>
      </rPr>
      <t>(CE : Local Time)</t>
    </r>
  </si>
  <si>
    <r>
      <t xml:space="preserve">Eclipse Date
</t>
    </r>
    <r>
      <rPr>
        <sz val="10"/>
        <rFont val="Tahoma"/>
        <family val="0"/>
      </rPr>
      <t>(JD)</t>
    </r>
  </si>
  <si>
    <t>Dec</t>
  </si>
  <si>
    <t>RA</t>
  </si>
  <si>
    <t>cycle</t>
  </si>
  <si>
    <t>Written by alan.bedard@digital-sf.com</t>
  </si>
  <si>
    <t>XX-U_Sco</t>
  </si>
  <si>
    <t>Column1</t>
  </si>
  <si>
    <t>Column2</t>
  </si>
  <si>
    <t>Column3</t>
  </si>
  <si>
    <t>Column4</t>
  </si>
  <si>
    <t>Column5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</si>
</sst>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h:mm;@"/>
    <numFmt numFmtId="167" formatCode="0.000000"/>
    <numFmt numFmtId="168" formatCode="mm/dd/yyyy\ h:mm"/>
    <numFmt numFmtId="169" formatCode="m/dd/yyyy\ h:mm"/>
    <numFmt numFmtId="170" formatCode="m/d/yy\ h:mm;@"/>
    <numFmt numFmtId="171" formatCode="\+#,##0.00;\-#,##0.00"/>
  </numFmts>
  <fonts count="4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b/>
      <sz val="14"/>
      <color indexed="8"/>
      <name val="Rockwell"/>
      <family val="1"/>
    </font>
    <font>
      <sz val="10"/>
      <color indexed="60"/>
      <name val="Cambria"/>
      <family val="1"/>
    </font>
    <font>
      <b/>
      <sz val="11"/>
      <color indexed="8"/>
      <name val="Calibri"/>
      <family val="2"/>
    </font>
    <font>
      <sz val="10"/>
      <color indexed="6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 Unicode MS"/>
      <family val="2"/>
    </font>
    <font>
      <b/>
      <sz val="12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33" borderId="0" xfId="0" applyFont="1" applyFill="1" applyAlignment="1" applyProtection="1">
      <alignment/>
      <protection locked="0"/>
    </xf>
    <xf numFmtId="22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left"/>
    </xf>
    <xf numFmtId="167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168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1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67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left"/>
    </xf>
    <xf numFmtId="167" fontId="4" fillId="0" borderId="0" xfId="0" applyNumberFormat="1" applyFont="1" applyAlignment="1">
      <alignment horizontal="right"/>
    </xf>
    <xf numFmtId="49" fontId="4" fillId="34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55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0" fillId="0" borderId="0" xfId="0" applyAlignment="1" applyProtection="1">
      <alignment horizontal="center" wrapText="1"/>
      <protection/>
    </xf>
    <xf numFmtId="0" fontId="7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65" fontId="0" fillId="0" borderId="0" xfId="0" applyNumberFormat="1" applyAlignment="1" applyProtection="1">
      <alignment/>
      <protection/>
    </xf>
    <xf numFmtId="22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>
      <alignment horizontal="center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170" fontId="4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8" fontId="4" fillId="0" borderId="0" xfId="0" applyNumberFormat="1" applyFont="1" applyAlignment="1" applyProtection="1">
      <alignment/>
      <protection/>
    </xf>
    <xf numFmtId="170" fontId="31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165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/>
      <protection/>
    </xf>
    <xf numFmtId="22" fontId="4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1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8">
    <dxf>
      <font>
        <b val="0"/>
        <sz val="11"/>
        <color indexed="20"/>
      </font>
    </dxf>
    <dxf>
      <font>
        <b val="0"/>
        <sz val="11"/>
        <color indexed="55"/>
      </font>
      <fill>
        <patternFill patternType="none">
          <fgColor indexed="64"/>
          <bgColor indexed="65"/>
        </patternFill>
      </fill>
    </dxf>
    <dxf>
      <font>
        <b val="0"/>
        <sz val="11"/>
        <color indexed="20"/>
      </font>
    </dxf>
    <dxf>
      <font>
        <b val="0"/>
        <sz val="11"/>
        <color indexed="55"/>
      </font>
      <fill>
        <patternFill patternType="none">
          <fgColor indexed="64"/>
          <bgColor indexed="65"/>
        </patternFill>
      </fill>
    </dxf>
    <dxf>
      <font>
        <b val="0"/>
        <sz val="11"/>
        <color indexed="20"/>
      </font>
    </dxf>
    <dxf>
      <font>
        <b val="0"/>
        <sz val="11"/>
        <color indexed="55"/>
      </font>
      <fill>
        <patternFill patternType="none">
          <fgColor indexed="64"/>
          <bgColor indexed="65"/>
        </patternFill>
      </fill>
    </dxf>
    <dxf>
      <font>
        <b val="0"/>
        <sz val="11"/>
        <color rgb="FF969696"/>
      </font>
      <fill>
        <patternFill patternType="none">
          <fgColor indexed="64"/>
          <bgColor indexed="65"/>
        </patternFill>
      </fill>
      <border/>
    </dxf>
    <dxf>
      <font>
        <b val="0"/>
        <sz val="11"/>
        <color rgb="FF80008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stro-Exoeclipse_calc-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"/>
      <sheetName val="Observation Dates"/>
      <sheetName val="Exoplanet Data"/>
    </sheetNames>
  </externalBook>
</externalLink>
</file>

<file path=xl/tables/table1.xml><?xml version="1.0" encoding="utf-8"?>
<table xmlns="http://schemas.openxmlformats.org/spreadsheetml/2006/main" id="1" name="Table1" displayName="Table1" ref="A3:E56" totalsRowShown="0">
  <autoFilter ref="A3:E56"/>
  <tableColumns count="5">
    <tableColumn id="1" name="Column1"/>
    <tableColumn id="2" name="Column2"/>
    <tableColumn id="3" name="Column3"/>
    <tableColumn id="4" name="Column4"/>
    <tableColumn id="5" name="Column5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D5" sqref="D5"/>
    </sheetView>
  </sheetViews>
  <sheetFormatPr defaultColWidth="8.421875" defaultRowHeight="12.75"/>
  <cols>
    <col min="1" max="1" width="9.28125" style="0" customWidth="1"/>
    <col min="2" max="2" width="7.140625" style="0" bestFit="1" customWidth="1"/>
    <col min="3" max="3" width="16.00390625" style="0" customWidth="1"/>
    <col min="4" max="4" width="17.140625" style="0" customWidth="1"/>
    <col min="5" max="5" width="16.8515625" style="0" customWidth="1"/>
    <col min="6" max="6" width="12.7109375" style="0" bestFit="1" customWidth="1"/>
    <col min="7" max="7" width="13.28125" style="0" customWidth="1"/>
    <col min="8" max="8" width="5.28125" style="0" customWidth="1"/>
    <col min="9" max="9" width="13.28125" style="0" customWidth="1"/>
    <col min="10" max="10" width="14.8515625" style="0" bestFit="1" customWidth="1"/>
    <col min="11" max="11" width="7.57421875" style="0" bestFit="1" customWidth="1"/>
    <col min="12" max="12" width="4.57421875" style="0" customWidth="1"/>
    <col min="13" max="13" width="4.140625" style="0" customWidth="1"/>
    <col min="14" max="14" width="4.7109375" style="0" customWidth="1"/>
    <col min="15" max="15" width="4.28125" style="0" customWidth="1"/>
    <col min="16" max="16" width="16.140625" style="0" bestFit="1" customWidth="1"/>
    <col min="17" max="17" width="7.57421875" style="0" bestFit="1" customWidth="1"/>
    <col min="18" max="18" width="6.00390625" style="0" customWidth="1"/>
    <col min="19" max="19" width="2.7109375" style="0" customWidth="1"/>
    <col min="20" max="20" width="3.28125" style="0" customWidth="1"/>
    <col min="21" max="22" width="12.57421875" style="0" bestFit="1" customWidth="1"/>
    <col min="23" max="23" width="14.421875" style="0" bestFit="1" customWidth="1"/>
    <col min="24" max="24" width="10.421875" style="0" bestFit="1" customWidth="1"/>
    <col min="25" max="25" width="14.7109375" style="0" bestFit="1" customWidth="1"/>
    <col min="26" max="26" width="8.57421875" style="0" customWidth="1"/>
    <col min="27" max="27" width="8.421875" style="0" bestFit="1" customWidth="1"/>
    <col min="28" max="28" width="4.140625" style="0" customWidth="1"/>
    <col min="29" max="30" width="2.7109375" style="0" customWidth="1"/>
    <col min="31" max="31" width="8.421875" style="0" bestFit="1" customWidth="1"/>
    <col min="32" max="32" width="4.00390625" style="0" customWidth="1"/>
    <col min="33" max="34" width="2.7109375" style="0" customWidth="1"/>
    <col min="35" max="35" width="8.421875" style="0" bestFit="1" customWidth="1"/>
  </cols>
  <sheetData>
    <row r="1" spans="1:7" ht="18.75">
      <c r="A1" s="37" t="s">
        <v>0</v>
      </c>
      <c r="B1" s="38"/>
      <c r="C1" s="39"/>
      <c r="D1" s="39"/>
      <c r="E1" s="39"/>
      <c r="F1" s="39"/>
      <c r="G1" s="38"/>
    </row>
    <row r="2" spans="1:7" ht="15">
      <c r="A2" s="41"/>
      <c r="B2" s="41"/>
      <c r="C2" s="42" t="s">
        <v>1</v>
      </c>
      <c r="D2" s="43" t="s">
        <v>2</v>
      </c>
      <c r="E2" s="30" t="s">
        <v>3</v>
      </c>
      <c r="F2" s="30" t="s">
        <v>4</v>
      </c>
      <c r="G2" s="30" t="s">
        <v>5</v>
      </c>
    </row>
    <row r="3" spans="1:10" ht="15">
      <c r="A3" s="35"/>
      <c r="B3" s="44" t="s">
        <v>6</v>
      </c>
      <c r="C3" s="45">
        <f ca="1">NOW()</f>
        <v>40214.363778125</v>
      </c>
      <c r="D3" s="46">
        <f>C3+2415018+0.5-(D4/24)</f>
        <v>2455233.1971114585</v>
      </c>
      <c r="E3" s="47">
        <f>$C$3-($D$4/24)</f>
        <v>40214.697111458336</v>
      </c>
      <c r="F3" s="46">
        <f>MOD(280.46061837+360.98564736629*($D$3-2451545),360)/15</f>
        <v>1.7788341802544891</v>
      </c>
      <c r="G3" s="46">
        <f>MOD(280.46061837+360.98564736629*($D$3-(2451545-D4/24)),360)/15</f>
        <v>17.75693090170001</v>
      </c>
      <c r="H3" s="4"/>
      <c r="I3" s="2"/>
      <c r="J3" s="14"/>
    </row>
    <row r="4" spans="1:7" ht="15">
      <c r="A4" s="35"/>
      <c r="B4" s="35"/>
      <c r="C4" s="35" t="s">
        <v>7</v>
      </c>
      <c r="D4" s="5">
        <v>-8</v>
      </c>
      <c r="E4" s="48">
        <f>D3-2415018-0.5+($D$4/24)</f>
        <v>40214.36377812518</v>
      </c>
      <c r="F4" s="49"/>
      <c r="G4" s="49"/>
    </row>
    <row r="5" spans="1:7" ht="15">
      <c r="A5" s="35"/>
      <c r="B5" s="35"/>
      <c r="C5" s="50" t="s">
        <v>8</v>
      </c>
      <c r="D5" s="22" t="s">
        <v>36</v>
      </c>
      <c r="E5" s="35"/>
      <c r="F5" s="51" t="s">
        <v>10</v>
      </c>
      <c r="G5" s="35"/>
    </row>
    <row r="6" spans="1:11" ht="15">
      <c r="A6" s="52" t="s">
        <v>11</v>
      </c>
      <c r="B6" s="53">
        <f>VLOOKUP(D5,'Exoplanet Data'!A4:E55,5,FALSE)</f>
        <v>48.0525</v>
      </c>
      <c r="C6" s="52" t="s">
        <v>12</v>
      </c>
      <c r="D6" s="53">
        <f>VLOOKUP(D5,'Exoplanet Data'!A4:E56,4,FALSE)</f>
        <v>13.7525</v>
      </c>
      <c r="E6" s="35"/>
      <c r="F6" s="54">
        <f>IF(MOD((F3+$D$6),24)&gt;12,MOD((F3+$D$6),24)-24,MOD((F3+$D$6),24))</f>
        <v>-8.468665819745512</v>
      </c>
      <c r="G6" s="35"/>
      <c r="I6" s="3"/>
      <c r="J6" s="13"/>
      <c r="K6" s="1"/>
    </row>
    <row r="7" spans="1:9" ht="30">
      <c r="A7" s="35"/>
      <c r="B7" s="35"/>
      <c r="C7" s="55" t="s">
        <v>13</v>
      </c>
      <c r="D7" s="35">
        <f>VLOOKUP(D5,'Exoplanet Data'!A4:E56,2,FALSE)</f>
        <v>2.899703</v>
      </c>
      <c r="E7" s="35"/>
      <c r="F7" s="35"/>
      <c r="G7" s="35"/>
      <c r="I7" s="15"/>
    </row>
    <row r="8" spans="1:7" ht="15">
      <c r="A8" s="56"/>
      <c r="B8" s="56"/>
      <c r="C8" s="50" t="s">
        <v>14</v>
      </c>
      <c r="D8" s="57">
        <f>VLOOKUP(D5,'Exoplanet Data'!A4:E56,3,FALSE)</f>
        <v>2454218.7594</v>
      </c>
      <c r="E8" s="35"/>
      <c r="F8" s="35"/>
      <c r="G8" s="35"/>
    </row>
    <row r="9" spans="1:7" ht="15">
      <c r="A9" s="35"/>
      <c r="B9" s="35"/>
      <c r="C9" s="35"/>
      <c r="D9" s="35"/>
      <c r="E9" s="35"/>
      <c r="F9" s="35"/>
      <c r="G9" s="58"/>
    </row>
    <row r="10" spans="1:7" ht="30">
      <c r="A10" s="35"/>
      <c r="B10" s="59" t="s">
        <v>15</v>
      </c>
      <c r="C10" s="60" t="s">
        <v>16</v>
      </c>
      <c r="D10" s="60" t="s">
        <v>17</v>
      </c>
      <c r="E10" s="61" t="s">
        <v>18</v>
      </c>
      <c r="F10" s="62" t="s">
        <v>19</v>
      </c>
      <c r="G10" s="62" t="s">
        <v>20</v>
      </c>
    </row>
    <row r="11" spans="1:9" ht="15">
      <c r="A11" s="63" t="s">
        <v>78</v>
      </c>
      <c r="B11" s="24">
        <f>INT(($D$3-$D$8)/$D$7)+1</f>
        <v>350</v>
      </c>
      <c r="C11" s="46">
        <f aca="true" t="shared" si="0" ref="C11:C40">$D$8+($D$7*B11)</f>
        <v>2455233.65545</v>
      </c>
      <c r="D11" s="64">
        <f aca="true" t="shared" si="1" ref="D11:D40">C11-2415018-0.5+($D$4/24)</f>
        <v>40214.822116666626</v>
      </c>
      <c r="E11" s="54">
        <f aca="true" t="shared" si="2" ref="E11:E40">MOD(280.46061837+360.98564736629*(C11-2451545),360)/15</f>
        <v>12.809076519993445</v>
      </c>
      <c r="F11" s="54">
        <f aca="true" t="shared" si="3" ref="F11:F40">IF(MOD((E11+$D$6),24)&gt;12,MOD((E11+$D$6),24)-24,MOD((E11+$D$6),24))</f>
        <v>2.5615765199934444</v>
      </c>
      <c r="G11" s="23" t="str">
        <f aca="true" t="shared" si="4" ref="G11:G40">IF(AND(OR(D11-INT(D11))&gt;0.792,(D11-INT(D11))&lt;0.208,ABS(F11)&lt;5),"yes","no")</f>
        <v>no</v>
      </c>
      <c r="H11" s="3"/>
      <c r="I11" s="16"/>
    </row>
    <row r="12" spans="1:8" ht="15">
      <c r="A12" s="40">
        <v>60</v>
      </c>
      <c r="B12" s="35">
        <f>1+$B$11+$A$12</f>
        <v>411</v>
      </c>
      <c r="C12" s="46">
        <f t="shared" si="0"/>
        <v>2455410.537333</v>
      </c>
      <c r="D12" s="64">
        <f t="shared" si="1"/>
        <v>40391.70399966665</v>
      </c>
      <c r="E12" s="54">
        <f t="shared" si="2"/>
        <v>21.597145995451136</v>
      </c>
      <c r="F12" s="54">
        <f t="shared" si="3"/>
        <v>11.349645995451134</v>
      </c>
      <c r="G12" s="23" t="str">
        <f t="shared" si="4"/>
        <v>no</v>
      </c>
      <c r="H12" s="3"/>
    </row>
    <row r="13" spans="1:8" ht="15">
      <c r="A13" s="35"/>
      <c r="B13" s="35">
        <f aca="true" t="shared" si="5" ref="B13:B40">1+B12</f>
        <v>412</v>
      </c>
      <c r="C13" s="46">
        <f t="shared" si="0"/>
        <v>2455413.4370359997</v>
      </c>
      <c r="D13" s="64">
        <f t="shared" si="1"/>
        <v>40394.60370266639</v>
      </c>
      <c r="E13" s="54">
        <f t="shared" si="2"/>
        <v>19.380556964222343</v>
      </c>
      <c r="F13" s="54">
        <f t="shared" si="3"/>
        <v>9.133056964222341</v>
      </c>
      <c r="G13" s="23" t="str">
        <f t="shared" si="4"/>
        <v>no</v>
      </c>
      <c r="H13" s="3"/>
    </row>
    <row r="14" spans="1:11" ht="15">
      <c r="A14" s="35"/>
      <c r="B14" s="35">
        <f t="shared" si="5"/>
        <v>413</v>
      </c>
      <c r="C14" s="46">
        <f t="shared" si="0"/>
        <v>2455416.336739</v>
      </c>
      <c r="D14" s="64">
        <f t="shared" si="1"/>
        <v>40397.5034056666</v>
      </c>
      <c r="E14" s="54">
        <f t="shared" si="2"/>
        <v>17.16396794418494</v>
      </c>
      <c r="F14" s="54">
        <f t="shared" si="3"/>
        <v>6.916467944184937</v>
      </c>
      <c r="G14" s="23" t="str">
        <f t="shared" si="4"/>
        <v>no</v>
      </c>
      <c r="H14" s="3"/>
      <c r="I14" s="4"/>
      <c r="J14" s="4"/>
      <c r="K14" s="4"/>
    </row>
    <row r="15" spans="1:10" ht="15">
      <c r="A15" s="35"/>
      <c r="B15" s="35">
        <f t="shared" si="5"/>
        <v>414</v>
      </c>
      <c r="C15" s="46">
        <f t="shared" si="0"/>
        <v>2455419.2364419997</v>
      </c>
      <c r="D15" s="64">
        <f t="shared" si="1"/>
        <v>40400.40310866634</v>
      </c>
      <c r="E15" s="54">
        <f t="shared" si="2"/>
        <v>14.947378912940621</v>
      </c>
      <c r="F15" s="54">
        <f t="shared" si="3"/>
        <v>4.699878912940619</v>
      </c>
      <c r="G15" s="23" t="str">
        <f t="shared" si="4"/>
        <v>no</v>
      </c>
      <c r="H15" s="3"/>
      <c r="J15" s="6"/>
    </row>
    <row r="16" spans="1:8" ht="15">
      <c r="A16" s="35"/>
      <c r="B16" s="35">
        <f t="shared" si="5"/>
        <v>415</v>
      </c>
      <c r="C16" s="46">
        <f t="shared" si="0"/>
        <v>2455422.136145</v>
      </c>
      <c r="D16" s="64">
        <f t="shared" si="1"/>
        <v>40403.302811666545</v>
      </c>
      <c r="E16" s="54">
        <f t="shared" si="2"/>
        <v>12.730789892918741</v>
      </c>
      <c r="F16" s="54">
        <f t="shared" si="3"/>
        <v>2.483289892918741</v>
      </c>
      <c r="G16" s="23" t="str">
        <f t="shared" si="4"/>
        <v>no</v>
      </c>
      <c r="H16" s="3"/>
    </row>
    <row r="17" spans="1:8" ht="15">
      <c r="A17" s="35"/>
      <c r="B17" s="35">
        <f t="shared" si="5"/>
        <v>416</v>
      </c>
      <c r="C17" s="46">
        <f t="shared" si="0"/>
        <v>2455425.035848</v>
      </c>
      <c r="D17" s="64">
        <f t="shared" si="1"/>
        <v>40406.20251466675</v>
      </c>
      <c r="E17" s="54">
        <f t="shared" si="2"/>
        <v>10.514200872881338</v>
      </c>
      <c r="F17" s="54">
        <f t="shared" si="3"/>
        <v>0.26670087288133715</v>
      </c>
      <c r="G17" s="23" t="str">
        <f t="shared" si="4"/>
        <v>yes</v>
      </c>
      <c r="H17" s="3"/>
    </row>
    <row r="18" spans="1:8" ht="15">
      <c r="A18" s="35"/>
      <c r="B18" s="35">
        <f t="shared" si="5"/>
        <v>417</v>
      </c>
      <c r="C18" s="46">
        <f t="shared" si="0"/>
        <v>2455427.935551</v>
      </c>
      <c r="D18" s="64">
        <f t="shared" si="1"/>
        <v>40409.10221766649</v>
      </c>
      <c r="E18" s="54">
        <f t="shared" si="2"/>
        <v>8.29761184163702</v>
      </c>
      <c r="F18" s="54">
        <f t="shared" si="3"/>
        <v>-1.949888158362981</v>
      </c>
      <c r="G18" s="23" t="str">
        <f t="shared" si="4"/>
        <v>yes</v>
      </c>
      <c r="H18" s="3"/>
    </row>
    <row r="19" spans="1:8" ht="15">
      <c r="A19" s="35"/>
      <c r="B19" s="35">
        <f t="shared" si="5"/>
        <v>418</v>
      </c>
      <c r="C19" s="46">
        <f t="shared" si="0"/>
        <v>2455430.835254</v>
      </c>
      <c r="D19" s="64">
        <f t="shared" si="1"/>
        <v>40412.0019206667</v>
      </c>
      <c r="E19" s="54">
        <f t="shared" si="2"/>
        <v>6.081022821615139</v>
      </c>
      <c r="F19" s="54">
        <f t="shared" si="3"/>
        <v>-4.166477178384859</v>
      </c>
      <c r="G19" s="23" t="str">
        <f t="shared" si="4"/>
        <v>yes</v>
      </c>
      <c r="H19" s="3"/>
    </row>
    <row r="20" spans="1:8" ht="15">
      <c r="A20" s="35"/>
      <c r="B20" s="35">
        <f t="shared" si="5"/>
        <v>419</v>
      </c>
      <c r="C20" s="46">
        <f t="shared" si="0"/>
        <v>2455433.734957</v>
      </c>
      <c r="D20" s="64">
        <f t="shared" si="1"/>
        <v>40414.90162366644</v>
      </c>
      <c r="E20" s="54">
        <f t="shared" si="2"/>
        <v>3.864433790370822</v>
      </c>
      <c r="F20" s="54">
        <f t="shared" si="3"/>
        <v>-6.3830662096291775</v>
      </c>
      <c r="G20" s="23" t="str">
        <f t="shared" si="4"/>
        <v>no</v>
      </c>
      <c r="H20" s="3"/>
    </row>
    <row r="21" spans="1:8" ht="15">
      <c r="A21" s="35"/>
      <c r="B21" s="35">
        <f t="shared" si="5"/>
        <v>420</v>
      </c>
      <c r="C21" s="46">
        <f t="shared" si="0"/>
        <v>2455436.63466</v>
      </c>
      <c r="D21" s="64">
        <f t="shared" si="1"/>
        <v>40417.801326666646</v>
      </c>
      <c r="E21" s="54">
        <f t="shared" si="2"/>
        <v>1.6478447703489414</v>
      </c>
      <c r="F21" s="54">
        <f t="shared" si="3"/>
        <v>-8.59965522965106</v>
      </c>
      <c r="G21" s="23" t="str">
        <f t="shared" si="4"/>
        <v>no</v>
      </c>
      <c r="H21" s="3"/>
    </row>
    <row r="22" spans="1:8" ht="15">
      <c r="A22" s="35"/>
      <c r="B22" s="35">
        <f t="shared" si="5"/>
        <v>421</v>
      </c>
      <c r="C22" s="46">
        <f t="shared" si="0"/>
        <v>2455439.5343629997</v>
      </c>
      <c r="D22" s="64">
        <f t="shared" si="1"/>
        <v>40420.70102966639</v>
      </c>
      <c r="E22" s="54">
        <f t="shared" si="2"/>
        <v>23.431255739104625</v>
      </c>
      <c r="F22" s="54">
        <f t="shared" si="3"/>
        <v>-10.816244260895374</v>
      </c>
      <c r="G22" s="23" t="str">
        <f t="shared" si="4"/>
        <v>no</v>
      </c>
      <c r="H22" s="3"/>
    </row>
    <row r="23" spans="1:8" ht="15">
      <c r="A23" s="35"/>
      <c r="B23" s="35">
        <f t="shared" si="5"/>
        <v>422</v>
      </c>
      <c r="C23" s="46">
        <f t="shared" si="0"/>
        <v>2455442.434066</v>
      </c>
      <c r="D23" s="64">
        <f t="shared" si="1"/>
        <v>40423.60073266659</v>
      </c>
      <c r="E23" s="54">
        <f t="shared" si="2"/>
        <v>21.21466671906722</v>
      </c>
      <c r="F23" s="54">
        <f t="shared" si="3"/>
        <v>10.967166719067222</v>
      </c>
      <c r="G23" s="23" t="str">
        <f t="shared" si="4"/>
        <v>no</v>
      </c>
      <c r="H23" s="3"/>
    </row>
    <row r="24" spans="1:8" ht="15">
      <c r="A24" s="35"/>
      <c r="B24" s="35">
        <f t="shared" si="5"/>
        <v>423</v>
      </c>
      <c r="C24" s="46">
        <f t="shared" si="0"/>
        <v>2455445.3337689997</v>
      </c>
      <c r="D24" s="64">
        <f t="shared" si="1"/>
        <v>40426.500435666334</v>
      </c>
      <c r="E24" s="54">
        <f t="shared" si="2"/>
        <v>18.998077687838425</v>
      </c>
      <c r="F24" s="54">
        <f t="shared" si="3"/>
        <v>8.750577687838422</v>
      </c>
      <c r="G24" s="23" t="str">
        <f t="shared" si="4"/>
        <v>no</v>
      </c>
      <c r="H24" s="3"/>
    </row>
    <row r="25" spans="1:8" ht="15">
      <c r="A25" s="35"/>
      <c r="B25" s="35">
        <f t="shared" si="5"/>
        <v>424</v>
      </c>
      <c r="C25" s="46">
        <f t="shared" si="0"/>
        <v>2455448.233472</v>
      </c>
      <c r="D25" s="64">
        <f t="shared" si="1"/>
        <v>40429.40013866654</v>
      </c>
      <c r="E25" s="54">
        <f t="shared" si="2"/>
        <v>16.78148866780102</v>
      </c>
      <c r="F25" s="54">
        <f t="shared" si="3"/>
        <v>6.533988667801019</v>
      </c>
      <c r="G25" s="23" t="str">
        <f t="shared" si="4"/>
        <v>no</v>
      </c>
      <c r="H25" s="3"/>
    </row>
    <row r="26" spans="1:8" ht="15">
      <c r="A26" s="35"/>
      <c r="B26" s="35">
        <f t="shared" si="5"/>
        <v>425</v>
      </c>
      <c r="C26" s="46">
        <f t="shared" si="0"/>
        <v>2455451.133175</v>
      </c>
      <c r="D26" s="64">
        <f t="shared" si="1"/>
        <v>40432.29984166675</v>
      </c>
      <c r="E26" s="54">
        <f t="shared" si="2"/>
        <v>14.56489964776362</v>
      </c>
      <c r="F26" s="54">
        <f t="shared" si="3"/>
        <v>4.317399647763619</v>
      </c>
      <c r="G26" s="23" t="str">
        <f t="shared" si="4"/>
        <v>no</v>
      </c>
      <c r="H26" s="3"/>
    </row>
    <row r="27" spans="1:8" ht="15">
      <c r="A27" s="35"/>
      <c r="B27" s="35">
        <f t="shared" si="5"/>
        <v>426</v>
      </c>
      <c r="C27" s="46">
        <f t="shared" si="0"/>
        <v>2455454.032878</v>
      </c>
      <c r="D27" s="64">
        <f t="shared" si="1"/>
        <v>40435.19954466649</v>
      </c>
      <c r="E27" s="54">
        <f t="shared" si="2"/>
        <v>12.348310616534825</v>
      </c>
      <c r="F27" s="54">
        <f t="shared" si="3"/>
        <v>2.1008106165348224</v>
      </c>
      <c r="G27" s="23" t="str">
        <f t="shared" si="4"/>
        <v>yes</v>
      </c>
      <c r="H27" s="3"/>
    </row>
    <row r="28" spans="1:8" ht="15">
      <c r="A28" s="35"/>
      <c r="B28" s="35">
        <f t="shared" si="5"/>
        <v>427</v>
      </c>
      <c r="C28" s="46">
        <f t="shared" si="0"/>
        <v>2455456.932581</v>
      </c>
      <c r="D28" s="64">
        <f t="shared" si="1"/>
        <v>40438.099247666694</v>
      </c>
      <c r="E28" s="54">
        <f t="shared" si="2"/>
        <v>10.131721596497421</v>
      </c>
      <c r="F28" s="54">
        <f t="shared" si="3"/>
        <v>-0.11577840350258128</v>
      </c>
      <c r="G28" s="23" t="str">
        <f t="shared" si="4"/>
        <v>yes</v>
      </c>
      <c r="H28" s="3"/>
    </row>
    <row r="29" spans="1:8" ht="15">
      <c r="A29" s="35"/>
      <c r="B29" s="35">
        <f t="shared" si="5"/>
        <v>428</v>
      </c>
      <c r="C29" s="46">
        <f t="shared" si="0"/>
        <v>2455459.832284</v>
      </c>
      <c r="D29" s="64">
        <f t="shared" si="1"/>
        <v>40440.998950666435</v>
      </c>
      <c r="E29" s="54">
        <f t="shared" si="2"/>
        <v>7.915132565253104</v>
      </c>
      <c r="F29" s="54">
        <f t="shared" si="3"/>
        <v>-2.332367434746896</v>
      </c>
      <c r="G29" s="23" t="str">
        <f t="shared" si="4"/>
        <v>no</v>
      </c>
      <c r="H29" s="3"/>
    </row>
    <row r="30" spans="1:8" ht="15">
      <c r="A30" s="35"/>
      <c r="B30" s="35">
        <f t="shared" si="5"/>
        <v>429</v>
      </c>
      <c r="C30" s="46">
        <f t="shared" si="0"/>
        <v>2455462.731987</v>
      </c>
      <c r="D30" s="64">
        <f t="shared" si="1"/>
        <v>40443.89865366664</v>
      </c>
      <c r="E30" s="54">
        <f t="shared" si="2"/>
        <v>5.698543545231223</v>
      </c>
      <c r="F30" s="54">
        <f t="shared" si="3"/>
        <v>-4.548956454768778</v>
      </c>
      <c r="G30" s="23" t="str">
        <f t="shared" si="4"/>
        <v>no</v>
      </c>
      <c r="H30" s="3"/>
    </row>
    <row r="31" spans="1:8" ht="15">
      <c r="A31" s="35"/>
      <c r="B31" s="35">
        <f t="shared" si="5"/>
        <v>430</v>
      </c>
      <c r="C31" s="46">
        <f t="shared" si="0"/>
        <v>2455465.6316899997</v>
      </c>
      <c r="D31" s="64">
        <f t="shared" si="1"/>
        <v>40446.79835666638</v>
      </c>
      <c r="E31" s="54">
        <f t="shared" si="2"/>
        <v>3.4819545139869055</v>
      </c>
      <c r="F31" s="54">
        <f t="shared" si="3"/>
        <v>-6.765545486013096</v>
      </c>
      <c r="G31" s="23" t="str">
        <f t="shared" si="4"/>
        <v>no</v>
      </c>
      <c r="H31" s="3"/>
    </row>
    <row r="32" spans="1:8" ht="15">
      <c r="A32" s="35"/>
      <c r="B32" s="35">
        <f t="shared" si="5"/>
        <v>431</v>
      </c>
      <c r="C32" s="46">
        <f t="shared" si="0"/>
        <v>2455468.531393</v>
      </c>
      <c r="D32" s="64">
        <f t="shared" si="1"/>
        <v>40449.69805966659</v>
      </c>
      <c r="E32" s="54">
        <f t="shared" si="2"/>
        <v>1.2653654939495027</v>
      </c>
      <c r="F32" s="54">
        <f t="shared" si="3"/>
        <v>-8.982134506050498</v>
      </c>
      <c r="G32" s="23" t="str">
        <f t="shared" si="4"/>
        <v>no</v>
      </c>
      <c r="H32" s="3"/>
    </row>
    <row r="33" spans="1:8" ht="15">
      <c r="A33" s="35"/>
      <c r="B33" s="35">
        <f t="shared" si="5"/>
        <v>432</v>
      </c>
      <c r="C33" s="46">
        <f t="shared" si="0"/>
        <v>2455471.4310959997</v>
      </c>
      <c r="D33" s="64">
        <f t="shared" si="1"/>
        <v>40452.59776266633</v>
      </c>
      <c r="E33" s="54">
        <f t="shared" si="2"/>
        <v>23.048776462720706</v>
      </c>
      <c r="F33" s="54">
        <f t="shared" si="3"/>
        <v>-11.198723537279292</v>
      </c>
      <c r="G33" s="23" t="str">
        <f t="shared" si="4"/>
        <v>no</v>
      </c>
      <c r="H33" s="3"/>
    </row>
    <row r="34" spans="1:8" ht="15">
      <c r="A34" s="35"/>
      <c r="B34" s="35">
        <f t="shared" si="5"/>
        <v>433</v>
      </c>
      <c r="C34" s="46">
        <f t="shared" si="0"/>
        <v>2455474.330799</v>
      </c>
      <c r="D34" s="64">
        <f t="shared" si="1"/>
        <v>40455.497465666536</v>
      </c>
      <c r="E34" s="54">
        <f t="shared" si="2"/>
        <v>20.832187442683303</v>
      </c>
      <c r="F34" s="54">
        <f t="shared" si="3"/>
        <v>10.584687442683304</v>
      </c>
      <c r="G34" s="23" t="str">
        <f t="shared" si="4"/>
        <v>no</v>
      </c>
      <c r="H34" s="3"/>
    </row>
    <row r="35" spans="1:8" ht="15">
      <c r="A35" s="35"/>
      <c r="B35" s="35">
        <f t="shared" si="5"/>
        <v>434</v>
      </c>
      <c r="C35" s="46">
        <f t="shared" si="0"/>
        <v>2455477.230502</v>
      </c>
      <c r="D35" s="64">
        <f t="shared" si="1"/>
        <v>40458.39716866674</v>
      </c>
      <c r="E35" s="54">
        <f t="shared" si="2"/>
        <v>18.615598422645903</v>
      </c>
      <c r="F35" s="54">
        <f t="shared" si="3"/>
        <v>8.3680984226459</v>
      </c>
      <c r="G35" s="23" t="str">
        <f t="shared" si="4"/>
        <v>no</v>
      </c>
      <c r="H35" s="3"/>
    </row>
    <row r="36" spans="1:8" ht="15">
      <c r="A36" s="35"/>
      <c r="B36" s="35">
        <f t="shared" si="5"/>
        <v>435</v>
      </c>
      <c r="C36" s="46">
        <f t="shared" si="0"/>
        <v>2455480.130205</v>
      </c>
      <c r="D36" s="64">
        <f t="shared" si="1"/>
        <v>40461.296871666484</v>
      </c>
      <c r="E36" s="54">
        <f t="shared" si="2"/>
        <v>16.399009391417106</v>
      </c>
      <c r="F36" s="54">
        <f t="shared" si="3"/>
        <v>6.1515093914171075</v>
      </c>
      <c r="G36" s="23" t="str">
        <f t="shared" si="4"/>
        <v>no</v>
      </c>
      <c r="H36" s="3"/>
    </row>
    <row r="37" spans="1:8" ht="15">
      <c r="A37" s="35"/>
      <c r="B37" s="35">
        <f t="shared" si="5"/>
        <v>436</v>
      </c>
      <c r="C37" s="46">
        <f t="shared" si="0"/>
        <v>2455483.029908</v>
      </c>
      <c r="D37" s="64">
        <f t="shared" si="1"/>
        <v>40464.19657466669</v>
      </c>
      <c r="E37" s="54">
        <f t="shared" si="2"/>
        <v>14.182420371379703</v>
      </c>
      <c r="F37" s="54">
        <f t="shared" si="3"/>
        <v>3.934920371379704</v>
      </c>
      <c r="G37" s="23" t="str">
        <f t="shared" si="4"/>
        <v>yes</v>
      </c>
      <c r="H37" s="3"/>
    </row>
    <row r="38" spans="1:8" ht="15">
      <c r="A38" s="35"/>
      <c r="B38" s="35">
        <f t="shared" si="5"/>
        <v>437</v>
      </c>
      <c r="C38" s="46">
        <f t="shared" si="0"/>
        <v>2455485.9296109998</v>
      </c>
      <c r="D38" s="64">
        <f t="shared" si="1"/>
        <v>40467.09627766643</v>
      </c>
      <c r="E38" s="54">
        <f t="shared" si="2"/>
        <v>11.965831340135386</v>
      </c>
      <c r="F38" s="54">
        <f t="shared" si="3"/>
        <v>1.7183313401353857</v>
      </c>
      <c r="G38" s="23" t="str">
        <f t="shared" si="4"/>
        <v>yes</v>
      </c>
      <c r="H38" s="7"/>
    </row>
    <row r="39" spans="1:8" ht="15">
      <c r="A39" s="35"/>
      <c r="B39" s="35">
        <f t="shared" si="5"/>
        <v>438</v>
      </c>
      <c r="C39" s="46">
        <f t="shared" si="0"/>
        <v>2455488.829314</v>
      </c>
      <c r="D39" s="64">
        <f t="shared" si="1"/>
        <v>40469.99598066664</v>
      </c>
      <c r="E39" s="54">
        <f t="shared" si="2"/>
        <v>9.749242320113504</v>
      </c>
      <c r="F39" s="54">
        <f t="shared" si="3"/>
        <v>-0.49825767988649616</v>
      </c>
      <c r="G39" s="23" t="str">
        <f t="shared" si="4"/>
        <v>no</v>
      </c>
      <c r="H39" s="7"/>
    </row>
    <row r="40" spans="1:8" ht="15">
      <c r="A40" s="35"/>
      <c r="B40" s="35">
        <f t="shared" si="5"/>
        <v>439</v>
      </c>
      <c r="C40" s="46">
        <f t="shared" si="0"/>
        <v>2455491.7290169997</v>
      </c>
      <c r="D40" s="64">
        <f t="shared" si="1"/>
        <v>40472.89568366638</v>
      </c>
      <c r="E40" s="54">
        <f t="shared" si="2"/>
        <v>7.532653288869187</v>
      </c>
      <c r="F40" s="54">
        <f t="shared" si="3"/>
        <v>-2.7148467111308143</v>
      </c>
      <c r="G40" s="23" t="str">
        <f t="shared" si="4"/>
        <v>no</v>
      </c>
      <c r="H40" s="7"/>
    </row>
    <row r="41" ht="12.75">
      <c r="A41" s="17" t="s">
        <v>86</v>
      </c>
    </row>
  </sheetData>
  <sheetProtection sheet="1" objects="1" scenarios="1" selectLockedCells="1"/>
  <conditionalFormatting sqref="G11:G40">
    <cfRule type="expression" priority="1" dxfId="6" stopIfTrue="1">
      <formula>NOT(ISERROR(SEARCH("no",G11)))</formula>
    </cfRule>
    <cfRule type="expression" priority="2" dxfId="7" stopIfTrue="1">
      <formula>NOT(ISERROR(SEARCH("yes",G11)))</formula>
    </cfRule>
  </conditionalFormatting>
  <dataValidations count="1">
    <dataValidation type="list" allowBlank="1" showInputMessage="1" showErrorMessage="1" sqref="D5">
      <formula1>Planet_Name</formula1>
    </dataValidation>
  </dataValidations>
  <printOptions gridLines="1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10.00390625" style="25" customWidth="1"/>
    <col min="2" max="2" width="13.57421875" style="25" customWidth="1"/>
    <col min="3" max="3" width="17.00390625" style="25" customWidth="1"/>
    <col min="4" max="5" width="9.140625" style="25" customWidth="1"/>
    <col min="6" max="6" width="13.140625" style="25" customWidth="1"/>
    <col min="7" max="7" width="10.8515625" style="25" customWidth="1"/>
    <col min="8" max="16384" width="9.140625" style="25" customWidth="1"/>
  </cols>
  <sheetData>
    <row r="1" spans="1:7" ht="15">
      <c r="A1"/>
      <c r="B1" s="12" t="s">
        <v>8</v>
      </c>
      <c r="C1" s="36" t="str">
        <f>Worksheet!D5</f>
        <v>HAT-P-3 b</v>
      </c>
      <c r="D1" s="26" t="s">
        <v>84</v>
      </c>
      <c r="E1" s="67">
        <f>Worksheet!D6</f>
        <v>13.7525</v>
      </c>
      <c r="F1" s="27" t="s">
        <v>83</v>
      </c>
      <c r="G1" s="66">
        <f>Worksheet!$B$6</f>
        <v>48.0525</v>
      </c>
    </row>
    <row r="2" spans="1:7" ht="28.5">
      <c r="A2" s="28" t="s">
        <v>85</v>
      </c>
      <c r="B2" s="29" t="s">
        <v>82</v>
      </c>
      <c r="C2" s="29" t="s">
        <v>81</v>
      </c>
      <c r="D2" s="30" t="s">
        <v>80</v>
      </c>
      <c r="E2" s="31" t="s">
        <v>79</v>
      </c>
      <c r="F2" s="68" t="s">
        <v>20</v>
      </c>
      <c r="G2"/>
    </row>
    <row r="3" spans="1:7" ht="15">
      <c r="A3" s="65">
        <f>Worksheet!$B$11</f>
        <v>350</v>
      </c>
      <c r="B3" s="32">
        <f>Worksheet!$D$8+(Worksheet!$D$7*A3)</f>
        <v>2455233.65545</v>
      </c>
      <c r="C3" s="33">
        <f>(("1/1/"&amp;(IF(INT((B3-2346465)/1000)&lt;20,2000,1900)+INT((B3-2346465)/1000)))+MOD((B3-2346465),1000)-1)-(Worksheet!$D$4/24)</f>
        <v>40215.9887833333</v>
      </c>
      <c r="D3" s="34">
        <f>MOD(18.697374558+24.0657098244193*(C3-36527),24)</f>
        <v>20.830979794744053</v>
      </c>
      <c r="E3" s="34">
        <f>IF(MOD((D3+Worksheet!$D$6),24)&gt;12,MOD((D3+Worksheet!$D$6),24)-24,MOD((D3+Worksheet!$D$6),24))</f>
        <v>10.58347979474405</v>
      </c>
      <c r="F3" s="23" t="str">
        <f>IF(AND(OR(C3-INT(C3))&gt;0.792,(C3-INT(C3))&lt;0.208,ABS(E3)&lt;5),"yes","no")</f>
        <v>no</v>
      </c>
      <c r="G3"/>
    </row>
    <row r="4" spans="1:7" ht="15">
      <c r="A4" s="35">
        <f>1+A3</f>
        <v>351</v>
      </c>
      <c r="B4" s="32">
        <f>Worksheet!$D$8+(Worksheet!$D$7*A4)</f>
        <v>2455236.5551529997</v>
      </c>
      <c r="C4" s="33">
        <f>(("1/1/"&amp;(IF(INT((B4-2346465)/1000)&lt;20,2000,1900)+INT((B4-2346465)/1000)))+MOD((B4-2346465),1000)-1)-(Worksheet!$D$4/24)</f>
        <v>40218.88848633304</v>
      </c>
      <c r="D4" s="34">
        <f aca="true" t="shared" si="0" ref="D4:D33">MOD(18.697374558+24.0657098244193*(C4-36527),24)</f>
        <v>18.614390763512347</v>
      </c>
      <c r="E4" s="34">
        <f>IF(MOD((D4+Worksheet!$D$6),24)&gt;12,MOD((D4+Worksheet!$D$6),24)-24,MOD((D4+Worksheet!$D$6),24))</f>
        <v>8.366890763512345</v>
      </c>
      <c r="F4" s="23" t="str">
        <f aca="true" t="shared" si="1" ref="F4:F33">IF(AND(OR(C4-INT(C4))&gt;0.792,(C4-INT(C4))&lt;0.208,ABS(E4)&lt;5),"yes","no")</f>
        <v>no</v>
      </c>
      <c r="G4"/>
    </row>
    <row r="5" spans="1:7" ht="15">
      <c r="A5" s="35">
        <f aca="true" t="shared" si="2" ref="A5:A33">1+A4</f>
        <v>352</v>
      </c>
      <c r="B5" s="32">
        <f>Worksheet!$D$8+(Worksheet!$D$7*A5)</f>
        <v>2455239.454856</v>
      </c>
      <c r="C5" s="33">
        <f>(("1/1/"&amp;(IF(INT((B5-2346465)/1000)&lt;20,2000,1900)+INT((B5-2346465)/1000)))+MOD((B5-2346465),1000)-1)-(Worksheet!$D$4/24)</f>
        <v>40221.788189333245</v>
      </c>
      <c r="D5" s="34">
        <f t="shared" si="0"/>
        <v>16.397801743485616</v>
      </c>
      <c r="E5" s="34">
        <f>IF(MOD((D5+Worksheet!$D$6),24)&gt;12,MOD((D5+Worksheet!$D$6),24)-24,MOD((D5+Worksheet!$D$6),24))</f>
        <v>6.150301743485613</v>
      </c>
      <c r="F5" s="23" t="str">
        <f t="shared" si="1"/>
        <v>no</v>
      </c>
      <c r="G5"/>
    </row>
    <row r="6" spans="1:7" ht="15">
      <c r="A6" s="35">
        <f t="shared" si="2"/>
        <v>353</v>
      </c>
      <c r="B6" s="32">
        <f>Worksheet!$D$8+(Worksheet!$D$7*A6)</f>
        <v>2455242.3545589997</v>
      </c>
      <c r="C6" s="33">
        <f>(("1/1/"&amp;(IF(INT((B6-2346465)/1000)&lt;20,2000,1900)+INT((B6-2346465)/1000)))+MOD((B6-2346465),1000)-1)-(Worksheet!$D$4/24)</f>
        <v>40224.687892332986</v>
      </c>
      <c r="D6" s="34">
        <f t="shared" si="0"/>
        <v>14.181212712239358</v>
      </c>
      <c r="E6" s="34">
        <f>IF(MOD((D6+Worksheet!$D$6),24)&gt;12,MOD((D6+Worksheet!$D$6),24)-24,MOD((D6+Worksheet!$D$6),24))</f>
        <v>3.9337127122393554</v>
      </c>
      <c r="F6" s="23" t="str">
        <f t="shared" si="1"/>
        <v>no</v>
      </c>
      <c r="G6"/>
    </row>
    <row r="7" spans="1:7" ht="15">
      <c r="A7" s="35">
        <f t="shared" si="2"/>
        <v>354</v>
      </c>
      <c r="B7" s="32">
        <f>Worksheet!$D$8+(Worksheet!$D$7*A7)</f>
        <v>2455245.254262</v>
      </c>
      <c r="C7" s="33">
        <f>(("1/1/"&amp;(IF(INT((B7-2346465)/1000)&lt;20,2000,1900)+INT((B7-2346465)/1000)))+MOD((B7-2346465),1000)-1)-(Worksheet!$D$4/24)</f>
        <v>40227.58759533319</v>
      </c>
      <c r="D7" s="34">
        <f t="shared" si="0"/>
        <v>11.964623692212626</v>
      </c>
      <c r="E7" s="34">
        <f>IF(MOD((D7+Worksheet!$D$6),24)&gt;12,MOD((D7+Worksheet!$D$6),24)-24,MOD((D7+Worksheet!$D$6),24))</f>
        <v>1.717123692212624</v>
      </c>
      <c r="F7" s="23" t="str">
        <f t="shared" si="1"/>
        <v>no</v>
      </c>
      <c r="G7"/>
    </row>
    <row r="8" spans="1:7" ht="15">
      <c r="A8" s="35">
        <f t="shared" si="2"/>
        <v>355</v>
      </c>
      <c r="B8" s="32">
        <f>Worksheet!$D$8+(Worksheet!$D$7*A8)</f>
        <v>2455248.153965</v>
      </c>
      <c r="C8" s="33">
        <f>(("1/1/"&amp;(IF(INT((B8-2346465)/1000)&lt;20,2000,1900)+INT((B8-2346465)/1000)))+MOD((B8-2346465),1000)-1)-(Worksheet!$D$4/24)</f>
        <v>40230.4872983334</v>
      </c>
      <c r="D8" s="34">
        <f t="shared" si="0"/>
        <v>9.748034672171343</v>
      </c>
      <c r="E8" s="34">
        <f>IF(MOD((D8+Worksheet!$D$6),24)&gt;12,MOD((D8+Worksheet!$D$6),24)-24,MOD((D8+Worksheet!$D$6),24))</f>
        <v>-0.49946532782865916</v>
      </c>
      <c r="F8" s="23" t="str">
        <f t="shared" si="1"/>
        <v>no</v>
      </c>
      <c r="G8"/>
    </row>
    <row r="9" spans="1:7" ht="15">
      <c r="A9" s="35">
        <f t="shared" si="2"/>
        <v>356</v>
      </c>
      <c r="B9" s="32">
        <f>Worksheet!$D$8+(Worksheet!$D$7*A9)</f>
        <v>2455251.053668</v>
      </c>
      <c r="C9" s="33">
        <f>(("1/1/"&amp;(IF(INT((B9-2346465)/1000)&lt;20,2000,1900)+INT((B9-2346465)/1000)))+MOD((B9-2346465),1000)-1)-(Worksheet!$D$4/24)</f>
        <v>40233.38700133314</v>
      </c>
      <c r="D9" s="34">
        <f t="shared" si="0"/>
        <v>7.531445640939637</v>
      </c>
      <c r="E9" s="34">
        <f>IF(MOD((D9+Worksheet!$D$6),24)&gt;12,MOD((D9+Worksheet!$D$6),24)-24,MOD((D9+Worksheet!$D$6),24))</f>
        <v>-2.716054359060365</v>
      </c>
      <c r="F9" s="23" t="str">
        <f t="shared" si="1"/>
        <v>no</v>
      </c>
      <c r="G9"/>
    </row>
    <row r="10" spans="1:7" ht="15">
      <c r="A10" s="35">
        <f t="shared" si="2"/>
        <v>357</v>
      </c>
      <c r="B10" s="32">
        <f>Worksheet!$D$8+(Worksheet!$D$7*A10)</f>
        <v>2455253.953371</v>
      </c>
      <c r="C10" s="33">
        <f>(("1/1/"&amp;(IF(INT((B10-2346465)/1000)&lt;20,2000,1900)+INT((B10-2346465)/1000)))+MOD((B10-2346465),1000)-1)-(Worksheet!$D$4/24)</f>
        <v>40236.286704333346</v>
      </c>
      <c r="D10" s="34">
        <f t="shared" si="0"/>
        <v>5.314856620898354</v>
      </c>
      <c r="E10" s="34">
        <f>IF(MOD((D10+Worksheet!$D$6),24)&gt;12,MOD((D10+Worksheet!$D$6),24)-24,MOD((D10+Worksheet!$D$6),24))</f>
        <v>-4.932643379101648</v>
      </c>
      <c r="F10" s="23" t="str">
        <f t="shared" si="1"/>
        <v>no</v>
      </c>
      <c r="G10"/>
    </row>
    <row r="11" spans="1:7" ht="15">
      <c r="A11" s="35">
        <f t="shared" si="2"/>
        <v>358</v>
      </c>
      <c r="B11" s="32">
        <f>Worksheet!$D$8+(Worksheet!$D$7*A11)</f>
        <v>2455256.8530739998</v>
      </c>
      <c r="C11" s="33">
        <f>(("1/1/"&amp;(IF(INT((B11-2346465)/1000)&lt;20,2000,1900)+INT((B11-2346465)/1000)))+MOD((B11-2346465),1000)-1)-(Worksheet!$D$4/24)</f>
        <v>40239.18640733309</v>
      </c>
      <c r="D11" s="34">
        <f t="shared" si="0"/>
        <v>3.098267589666648</v>
      </c>
      <c r="E11" s="34">
        <f>IF(MOD((D11+Worksheet!$D$6),24)&gt;12,MOD((D11+Worksheet!$D$6),24)-24,MOD((D11+Worksheet!$D$6),24))</f>
        <v>-7.149232410333354</v>
      </c>
      <c r="F11" s="23" t="str">
        <f t="shared" si="1"/>
        <v>no</v>
      </c>
      <c r="G11"/>
    </row>
    <row r="12" spans="1:7" ht="15">
      <c r="A12" s="35">
        <f t="shared" si="2"/>
        <v>359</v>
      </c>
      <c r="B12" s="32">
        <f>Worksheet!$D$8+(Worksheet!$D$7*A12)</f>
        <v>2455259.752777</v>
      </c>
      <c r="C12" s="33">
        <f>(("1/1/"&amp;(IF(INT((B12-2346465)/1000)&lt;20,2000,1900)+INT((B12-2346465)/1000)))+MOD((B12-2346465),1000)-1)-(Worksheet!$D$4/24)</f>
        <v>40242.08611033329</v>
      </c>
      <c r="D12" s="34">
        <f t="shared" si="0"/>
        <v>0.8816785696399165</v>
      </c>
      <c r="E12" s="34">
        <f>IF(MOD((D12+Worksheet!$D$6),24)&gt;12,MOD((D12+Worksheet!$D$6),24)-24,MOD((D12+Worksheet!$D$6),24))</f>
        <v>-9.365821430360084</v>
      </c>
      <c r="F12" s="23" t="str">
        <f t="shared" si="1"/>
        <v>no</v>
      </c>
      <c r="G12"/>
    </row>
    <row r="13" spans="1:7" ht="15">
      <c r="A13" s="35">
        <f t="shared" si="2"/>
        <v>360</v>
      </c>
      <c r="B13" s="32">
        <f>Worksheet!$D$8+(Worksheet!$D$7*A13)</f>
        <v>2455262.6524799997</v>
      </c>
      <c r="C13" s="33">
        <f>(("1/1/"&amp;(IF(INT((B13-2346465)/1000)&lt;20,2000,1900)+INT((B13-2346465)/1000)))+MOD((B13-2346465),1000)-1)-(Worksheet!$D$4/24)</f>
        <v>40244.985813333034</v>
      </c>
      <c r="D13" s="34">
        <f t="shared" si="0"/>
        <v>22.66508953839366</v>
      </c>
      <c r="E13" s="34">
        <f>IF(MOD((D13+Worksheet!$D$6),24)&gt;12,MOD((D13+Worksheet!$D$6),24)-24,MOD((D13+Worksheet!$D$6),24))</f>
        <v>-11.582410461606344</v>
      </c>
      <c r="F13" s="23" t="str">
        <f t="shared" si="1"/>
        <v>no</v>
      </c>
      <c r="G13"/>
    </row>
    <row r="14" spans="1:7" ht="15">
      <c r="A14" s="35">
        <f t="shared" si="2"/>
        <v>361</v>
      </c>
      <c r="B14" s="32">
        <f>Worksheet!$D$8+(Worksheet!$D$7*A14)</f>
        <v>2455265.552183</v>
      </c>
      <c r="C14" s="33">
        <f>(("1/1/"&amp;(IF(INT((B14-2346465)/1000)&lt;20,2000,1900)+INT((B14-2346465)/1000)))+MOD((B14-2346465),1000)-1)-(Worksheet!$D$4/24)</f>
        <v>40247.88551633324</v>
      </c>
      <c r="D14" s="34">
        <f t="shared" si="0"/>
        <v>20.448500518366927</v>
      </c>
      <c r="E14" s="34">
        <f>IF(MOD((D14+Worksheet!$D$6),24)&gt;12,MOD((D14+Worksheet!$D$6),24)-24,MOD((D14+Worksheet!$D$6),24))</f>
        <v>10.201000518366925</v>
      </c>
      <c r="F14" s="23" t="str">
        <f t="shared" si="1"/>
        <v>no</v>
      </c>
      <c r="G14"/>
    </row>
    <row r="15" spans="1:7" ht="15">
      <c r="A15" s="35">
        <f t="shared" si="2"/>
        <v>362</v>
      </c>
      <c r="B15" s="32">
        <f>Worksheet!$D$8+(Worksheet!$D$7*A15)</f>
        <v>2455268.4518859996</v>
      </c>
      <c r="C15" s="33">
        <f>(("1/1/"&amp;(IF(INT((B15-2346465)/1000)&lt;20,2000,1900)+INT((B15-2346465)/1000)))+MOD((B15-2346465),1000)-1)-(Worksheet!$D$4/24)</f>
        <v>40250.78521933298</v>
      </c>
      <c r="D15" s="34">
        <f t="shared" si="0"/>
        <v>18.23191148712067</v>
      </c>
      <c r="E15" s="34">
        <f>IF(MOD((D15+Worksheet!$D$6),24)&gt;12,MOD((D15+Worksheet!$D$6),24)-24,MOD((D15+Worksheet!$D$6),24))</f>
        <v>7.984411487120667</v>
      </c>
      <c r="F15" s="23" t="str">
        <f t="shared" si="1"/>
        <v>no</v>
      </c>
      <c r="G15"/>
    </row>
    <row r="16" spans="1:7" ht="15">
      <c r="A16" s="35">
        <f t="shared" si="2"/>
        <v>363</v>
      </c>
      <c r="B16" s="32">
        <f>Worksheet!$D$8+(Worksheet!$D$7*A16)</f>
        <v>2455271.351589</v>
      </c>
      <c r="C16" s="33">
        <f>(("1/1/"&amp;(IF(INT((B16-2346465)/1000)&lt;20,2000,1900)+INT((B16-2346465)/1000)))+MOD((B16-2346465),1000)-1)-(Worksheet!$D$4/24)</f>
        <v>40253.68492233319</v>
      </c>
      <c r="D16" s="34">
        <f t="shared" si="0"/>
        <v>16.015322467093938</v>
      </c>
      <c r="E16" s="34">
        <f>IF(MOD((D16+Worksheet!$D$6),24)&gt;12,MOD((D16+Worksheet!$D$6),24)-24,MOD((D16+Worksheet!$D$6),24))</f>
        <v>5.767822467093936</v>
      </c>
      <c r="F16" s="23" t="str">
        <f t="shared" si="1"/>
        <v>no</v>
      </c>
      <c r="G16"/>
    </row>
    <row r="17" spans="1:7" ht="15">
      <c r="A17" s="35">
        <f t="shared" si="2"/>
        <v>364</v>
      </c>
      <c r="B17" s="32">
        <f>Worksheet!$D$8+(Worksheet!$D$7*A17)</f>
        <v>2455274.251292</v>
      </c>
      <c r="C17" s="33">
        <f>(("1/1/"&amp;(IF(INT((B17-2346465)/1000)&lt;20,2000,1900)+INT((B17-2346465)/1000)))+MOD((B17-2346465),1000)-1)-(Worksheet!$D$4/24)</f>
        <v>40256.584625333395</v>
      </c>
      <c r="D17" s="34">
        <f t="shared" si="0"/>
        <v>13.798733447052655</v>
      </c>
      <c r="E17" s="34">
        <f>IF(MOD((D17+Worksheet!$D$6),24)&gt;12,MOD((D17+Worksheet!$D$6),24)-24,MOD((D17+Worksheet!$D$6),24))</f>
        <v>3.5512334470526525</v>
      </c>
      <c r="F17" s="23" t="str">
        <f t="shared" si="1"/>
        <v>no</v>
      </c>
      <c r="G17"/>
    </row>
    <row r="18" spans="1:7" ht="15">
      <c r="A18" s="35">
        <f t="shared" si="2"/>
        <v>365</v>
      </c>
      <c r="B18" s="32">
        <f>Worksheet!$D$8+(Worksheet!$D$7*A18)</f>
        <v>2455277.150995</v>
      </c>
      <c r="C18" s="33">
        <f>(("1/1/"&amp;(IF(INT((B18-2346465)/1000)&lt;20,2000,1900)+INT((B18-2346465)/1000)))+MOD((B18-2346465),1000)-1)-(Worksheet!$D$4/24)</f>
        <v>40259.484328333136</v>
      </c>
      <c r="D18" s="34">
        <f t="shared" si="0"/>
        <v>11.582144415820949</v>
      </c>
      <c r="E18" s="34">
        <f>IF(MOD((D18+Worksheet!$D$6),24)&gt;12,MOD((D18+Worksheet!$D$6),24)-24,MOD((D18+Worksheet!$D$6),24))</f>
        <v>1.3346444158209465</v>
      </c>
      <c r="F18" s="23" t="str">
        <f t="shared" si="1"/>
        <v>no</v>
      </c>
      <c r="G18"/>
    </row>
    <row r="19" spans="1:7" ht="15">
      <c r="A19" s="35">
        <f t="shared" si="2"/>
        <v>366</v>
      </c>
      <c r="B19" s="32">
        <f>Worksheet!$D$8+(Worksheet!$D$7*A19)</f>
        <v>2455280.050698</v>
      </c>
      <c r="C19" s="33">
        <f>(("1/1/"&amp;(IF(INT((B19-2346465)/1000)&lt;20,2000,1900)+INT((B19-2346465)/1000)))+MOD((B19-2346465),1000)-1)-(Worksheet!$D$4/24)</f>
        <v>40262.38403133334</v>
      </c>
      <c r="D19" s="34">
        <f t="shared" si="0"/>
        <v>9.365555395794217</v>
      </c>
      <c r="E19" s="34">
        <f>IF(MOD((D19+Worksheet!$D$6),24)&gt;12,MOD((D19+Worksheet!$D$6),24)-24,MOD((D19+Worksheet!$D$6),24))</f>
        <v>-0.8819446042057848</v>
      </c>
      <c r="F19" s="23" t="str">
        <f t="shared" si="1"/>
        <v>no</v>
      </c>
      <c r="G19"/>
    </row>
    <row r="20" spans="1:7" ht="15">
      <c r="A20" s="35">
        <f t="shared" si="2"/>
        <v>367</v>
      </c>
      <c r="B20" s="32">
        <f>Worksheet!$D$8+(Worksheet!$D$7*A20)</f>
        <v>2455282.9504009997</v>
      </c>
      <c r="C20" s="33">
        <f>(("1/1/"&amp;(IF(INT((B20-2346465)/1000)&lt;20,2000,1900)+INT((B20-2346465)/1000)))+MOD((B20-2346465),1000)-1)-(Worksheet!$D$4/24)</f>
        <v>40265.28373433308</v>
      </c>
      <c r="D20" s="34">
        <f t="shared" si="0"/>
        <v>7.1489663645479595</v>
      </c>
      <c r="E20" s="34">
        <f>IF(MOD((D20+Worksheet!$D$6),24)&gt;12,MOD((D20+Worksheet!$D$6),24)-24,MOD((D20+Worksheet!$D$6),24))</f>
        <v>-3.0985336354520427</v>
      </c>
      <c r="F20" s="23" t="str">
        <f t="shared" si="1"/>
        <v>no</v>
      </c>
      <c r="G20"/>
    </row>
    <row r="21" spans="1:7" ht="15">
      <c r="A21" s="35">
        <f t="shared" si="2"/>
        <v>368</v>
      </c>
      <c r="B21" s="32">
        <f>Worksheet!$D$8+(Worksheet!$D$7*A21)</f>
        <v>2455285.850104</v>
      </c>
      <c r="C21" s="33">
        <f>(("1/1/"&amp;(IF(INT((B21-2346465)/1000)&lt;20,2000,1900)+INT((B21-2346465)/1000)))+MOD((B21-2346465),1000)-1)-(Worksheet!$D$4/24)</f>
        <v>40268.18343733329</v>
      </c>
      <c r="D21" s="34">
        <f t="shared" si="0"/>
        <v>4.932377344521228</v>
      </c>
      <c r="E21" s="34">
        <f>IF(MOD((D21+Worksheet!$D$6),24)&gt;12,MOD((D21+Worksheet!$D$6),24)-24,MOD((D21+Worksheet!$D$6),24))</f>
        <v>-5.315122655478774</v>
      </c>
      <c r="F21" s="23" t="str">
        <f t="shared" si="1"/>
        <v>no</v>
      </c>
      <c r="G21"/>
    </row>
    <row r="22" spans="1:7" ht="15">
      <c r="A22" s="35">
        <f t="shared" si="2"/>
        <v>369</v>
      </c>
      <c r="B22" s="32">
        <f>Worksheet!$D$8+(Worksheet!$D$7*A22)</f>
        <v>2455288.7498069997</v>
      </c>
      <c r="C22" s="33">
        <f>(("1/1/"&amp;(IF(INT((B22-2346465)/1000)&lt;20,2000,1900)+INT((B22-2346465)/1000)))+MOD((B22-2346465),1000)-1)-(Worksheet!$D$4/24)</f>
        <v>40271.08314033303</v>
      </c>
      <c r="D22" s="34">
        <f t="shared" si="0"/>
        <v>2.7157883132749703</v>
      </c>
      <c r="E22" s="34">
        <f>IF(MOD((D22+Worksheet!$D$6),24)&gt;12,MOD((D22+Worksheet!$D$6),24)-24,MOD((D22+Worksheet!$D$6),24))</f>
        <v>-7.531711686725032</v>
      </c>
      <c r="F22" s="23" t="str">
        <f t="shared" si="1"/>
        <v>no</v>
      </c>
      <c r="G22"/>
    </row>
    <row r="23" spans="1:7" ht="15">
      <c r="A23" s="35">
        <f t="shared" si="2"/>
        <v>370</v>
      </c>
      <c r="B23" s="32">
        <f>Worksheet!$D$8+(Worksheet!$D$7*A23)</f>
        <v>2455291.64951</v>
      </c>
      <c r="C23" s="33">
        <f>(("1/1/"&amp;(IF(INT((B23-2346465)/1000)&lt;20,2000,1900)+INT((B23-2346465)/1000)))+MOD((B23-2346465),1000)-1)-(Worksheet!$D$4/24)</f>
        <v>40273.98284333324</v>
      </c>
      <c r="D23" s="34">
        <f t="shared" si="0"/>
        <v>0.499199293248239</v>
      </c>
      <c r="E23" s="34">
        <f>IF(MOD((D23+Worksheet!$D$6),24)&gt;12,MOD((D23+Worksheet!$D$6),24)-24,MOD((D23+Worksheet!$D$6),24))</f>
        <v>-9.748300706751762</v>
      </c>
      <c r="F23" s="23" t="str">
        <f t="shared" si="1"/>
        <v>no</v>
      </c>
      <c r="G23"/>
    </row>
    <row r="24" spans="1:7" ht="15">
      <c r="A24" s="35">
        <f t="shared" si="2"/>
        <v>371</v>
      </c>
      <c r="B24" s="32">
        <f>Worksheet!$D$8+(Worksheet!$D$7*A24)</f>
        <v>2455294.5492129996</v>
      </c>
      <c r="C24" s="33">
        <f>(("1/1/"&amp;(IF(INT((B24-2346465)/1000)&lt;20,2000,1900)+INT((B24-2346465)/1000)))+MOD((B24-2346465),1000)-1)-(Worksheet!$D$4/24)</f>
        <v>40276.88254633298</v>
      </c>
      <c r="D24" s="34">
        <f t="shared" si="0"/>
        <v>22.28261026200198</v>
      </c>
      <c r="E24" s="34">
        <f>IF(MOD((D24+Worksheet!$D$6),24)&gt;12,MOD((D24+Worksheet!$D$6),24)-24,MOD((D24+Worksheet!$D$6),24))</f>
        <v>-11.964889737998021</v>
      </c>
      <c r="F24" s="23" t="str">
        <f t="shared" si="1"/>
        <v>no</v>
      </c>
      <c r="G24"/>
    </row>
    <row r="25" spans="1:7" ht="15">
      <c r="A25" s="35">
        <f t="shared" si="2"/>
        <v>372</v>
      </c>
      <c r="B25" s="32">
        <f>Worksheet!$D$8+(Worksheet!$D$7*A25)</f>
        <v>2455297.448916</v>
      </c>
      <c r="C25" s="33">
        <f>(("1/1/"&amp;(IF(INT((B25-2346465)/1000)&lt;20,2000,1900)+INT((B25-2346465)/1000)))+MOD((B25-2346465),1000)-1)-(Worksheet!$D$4/24)</f>
        <v>40279.782249333184</v>
      </c>
      <c r="D25" s="34">
        <f t="shared" si="0"/>
        <v>20.06602124197525</v>
      </c>
      <c r="E25" s="34">
        <f>IF(MOD((D25+Worksheet!$D$6),24)&gt;12,MOD((D25+Worksheet!$D$6),24)-24,MOD((D25+Worksheet!$D$6),24))</f>
        <v>9.818521241975247</v>
      </c>
      <c r="F25" s="23" t="str">
        <f t="shared" si="1"/>
        <v>no</v>
      </c>
      <c r="G25"/>
    </row>
    <row r="26" spans="1:7" ht="15">
      <c r="A26" s="35">
        <f t="shared" si="2"/>
        <v>373</v>
      </c>
      <c r="B26" s="32">
        <f>Worksheet!$D$8+(Worksheet!$D$7*A26)</f>
        <v>2455300.348619</v>
      </c>
      <c r="C26" s="33">
        <f>(("1/1/"&amp;(IF(INT((B26-2346465)/1000)&lt;20,2000,1900)+INT((B26-2346465)/1000)))+MOD((B26-2346465),1000)-1)-(Worksheet!$D$4/24)</f>
        <v>40282.68195233339</v>
      </c>
      <c r="D26" s="34">
        <f t="shared" si="0"/>
        <v>17.84943222194852</v>
      </c>
      <c r="E26" s="34">
        <f>IF(MOD((D26+Worksheet!$D$6),24)&gt;12,MOD((D26+Worksheet!$D$6),24)-24,MOD((D26+Worksheet!$D$6),24))</f>
        <v>7.601932221948516</v>
      </c>
      <c r="F26" s="23" t="str">
        <f t="shared" si="1"/>
        <v>no</v>
      </c>
      <c r="G26"/>
    </row>
    <row r="27" spans="1:7" ht="15">
      <c r="A27" s="35">
        <f t="shared" si="2"/>
        <v>374</v>
      </c>
      <c r="B27" s="32">
        <f>Worksheet!$D$8+(Worksheet!$D$7*A27)</f>
        <v>2455303.248322</v>
      </c>
      <c r="C27" s="33">
        <f>(("1/1/"&amp;(IF(INT((B27-2346465)/1000)&lt;20,2000,1900)+INT((B27-2346465)/1000)))+MOD((B27-2346465),1000)-1)-(Worksheet!$D$4/24)</f>
        <v>40285.58165533313</v>
      </c>
      <c r="D27" s="34">
        <f t="shared" si="0"/>
        <v>15.63284319070226</v>
      </c>
      <c r="E27" s="34">
        <f>IF(MOD((D27+Worksheet!$D$6),24)&gt;12,MOD((D27+Worksheet!$D$6),24)-24,MOD((D27+Worksheet!$D$6),24))</f>
        <v>5.385343190702258</v>
      </c>
      <c r="F27" s="23" t="str">
        <f t="shared" si="1"/>
        <v>no</v>
      </c>
      <c r="G27"/>
    </row>
    <row r="28" spans="1:7" ht="15">
      <c r="A28" s="35">
        <f t="shared" si="2"/>
        <v>375</v>
      </c>
      <c r="B28" s="32">
        <f>Worksheet!$D$8+(Worksheet!$D$7*A28)</f>
        <v>2455306.148025</v>
      </c>
      <c r="C28" s="33">
        <f>(("1/1/"&amp;(IF(INT((B28-2346465)/1000)&lt;20,2000,1900)+INT((B28-2346465)/1000)))+MOD((B28-2346465),1000)-1)-(Worksheet!$D$4/24)</f>
        <v>40288.48135833334</v>
      </c>
      <c r="D28" s="34">
        <f t="shared" si="0"/>
        <v>13.41625417067553</v>
      </c>
      <c r="E28" s="34">
        <f>IF(MOD((D28+Worksheet!$D$6),24)&gt;12,MOD((D28+Worksheet!$D$6),24)-24,MOD((D28+Worksheet!$D$6),24))</f>
        <v>3.168754170675527</v>
      </c>
      <c r="F28" s="23" t="str">
        <f t="shared" si="1"/>
        <v>no</v>
      </c>
      <c r="G28"/>
    </row>
    <row r="29" spans="1:7" ht="15">
      <c r="A29" s="35">
        <f t="shared" si="2"/>
        <v>376</v>
      </c>
      <c r="B29" s="32">
        <f>Worksheet!$D$8+(Worksheet!$D$7*A29)</f>
        <v>2455309.0477279997</v>
      </c>
      <c r="C29" s="33">
        <f>(("1/1/"&amp;(IF(INT((B29-2346465)/1000)&lt;20,2000,1900)+INT((B29-2346465)/1000)))+MOD((B29-2346465),1000)-1)-(Worksheet!$D$4/24)</f>
        <v>40291.38106133308</v>
      </c>
      <c r="D29" s="34">
        <f t="shared" si="0"/>
        <v>11.199665139429271</v>
      </c>
      <c r="E29" s="34">
        <f>IF(MOD((D29+Worksheet!$D$6),24)&gt;12,MOD((D29+Worksheet!$D$6),24)-24,MOD((D29+Worksheet!$D$6),24))</f>
        <v>0.952165139429269</v>
      </c>
      <c r="F29" s="23" t="str">
        <f t="shared" si="1"/>
        <v>no</v>
      </c>
      <c r="G29"/>
    </row>
    <row r="30" spans="1:7" ht="15">
      <c r="A30" s="35">
        <f t="shared" si="2"/>
        <v>377</v>
      </c>
      <c r="B30" s="32">
        <f>Worksheet!$D$8+(Worksheet!$D$7*A30)</f>
        <v>2455311.947431</v>
      </c>
      <c r="C30" s="33">
        <f>(("1/1/"&amp;(IF(INT((B30-2346465)/1000)&lt;20,2000,1900)+INT((B30-2346465)/1000)))+MOD((B30-2346465),1000)-1)-(Worksheet!$D$4/24)</f>
        <v>40294.280764333285</v>
      </c>
      <c r="D30" s="34">
        <f t="shared" si="0"/>
        <v>8.98307611940254</v>
      </c>
      <c r="E30" s="34">
        <f>IF(MOD((D30+Worksheet!$D$6),24)&gt;12,MOD((D30+Worksheet!$D$6),24)-24,MOD((D30+Worksheet!$D$6),24))</f>
        <v>-1.2644238805974624</v>
      </c>
      <c r="F30" s="23" t="str">
        <f t="shared" si="1"/>
        <v>no</v>
      </c>
      <c r="G30"/>
    </row>
    <row r="31" spans="1:7" ht="15">
      <c r="A31" s="35">
        <f t="shared" si="2"/>
        <v>378</v>
      </c>
      <c r="B31" s="32">
        <f>Worksheet!$D$8+(Worksheet!$D$7*A31)</f>
        <v>2455314.8471339997</v>
      </c>
      <c r="C31" s="33">
        <f>(("1/1/"&amp;(IF(INT((B31-2346465)/1000)&lt;20,2000,1900)+INT((B31-2346465)/1000)))+MOD((B31-2346465),1000)-1)-(Worksheet!$D$4/24)</f>
        <v>40297.180467333026</v>
      </c>
      <c r="D31" s="34">
        <f t="shared" si="0"/>
        <v>6.766487088156282</v>
      </c>
      <c r="E31" s="34">
        <f>IF(MOD((D31+Worksheet!$D$6),24)&gt;12,MOD((D31+Worksheet!$D$6),24)-24,MOD((D31+Worksheet!$D$6),24))</f>
        <v>-3.4810129118437203</v>
      </c>
      <c r="F31" s="23" t="str">
        <f t="shared" si="1"/>
        <v>yes</v>
      </c>
      <c r="G31"/>
    </row>
    <row r="32" spans="1:7" ht="15">
      <c r="A32" s="35">
        <f t="shared" si="2"/>
        <v>379</v>
      </c>
      <c r="B32" s="32">
        <f>Worksheet!$D$8+(Worksheet!$D$7*A32)</f>
        <v>2455317.746837</v>
      </c>
      <c r="C32" s="33">
        <f>(("1/1/"&amp;(IF(INT((B32-2346465)/1000)&lt;20,2000,1900)+INT((B32-2346465)/1000)))+MOD((B32-2346465),1000)-1)-(Worksheet!$D$4/24)</f>
        <v>40300.08017033323</v>
      </c>
      <c r="D32" s="34">
        <f t="shared" si="0"/>
        <v>4.549898068129551</v>
      </c>
      <c r="E32" s="34">
        <f>IF(MOD((D32+Worksheet!$D$6),24)&gt;12,MOD((D32+Worksheet!$D$6),24)-24,MOD((D32+Worksheet!$D$6),24))</f>
        <v>-5.697601931870452</v>
      </c>
      <c r="F32" s="23" t="str">
        <f t="shared" si="1"/>
        <v>no</v>
      </c>
      <c r="G32"/>
    </row>
    <row r="33" spans="1:7" ht="15">
      <c r="A33" s="35">
        <f t="shared" si="2"/>
        <v>380</v>
      </c>
      <c r="B33" s="32">
        <f>Worksheet!$D$8+(Worksheet!$D$7*A33)</f>
        <v>2455320.6465399996</v>
      </c>
      <c r="C33" s="33">
        <f>(("1/1/"&amp;(IF(INT((B33-2346465)/1000)&lt;20,2000,1900)+INT((B33-2346465)/1000)))+MOD((B33-2346465),1000)-1)-(Worksheet!$D$4/24)</f>
        <v>40302.97987333297</v>
      </c>
      <c r="D33" s="34">
        <f t="shared" si="0"/>
        <v>2.3333090368978446</v>
      </c>
      <c r="E33" s="34">
        <f>IF(MOD((D33+Worksheet!$D$6),24)&gt;12,MOD((D33+Worksheet!$D$6),24)-24,MOD((D33+Worksheet!$D$6),24))</f>
        <v>-7.914190963102158</v>
      </c>
      <c r="F33" s="23" t="str">
        <f t="shared" si="1"/>
        <v>no</v>
      </c>
      <c r="G33"/>
    </row>
  </sheetData>
  <sheetProtection sheet="1" objects="1" scenarios="1" selectLockedCells="1" autoFilter="0" selectUnlockedCells="1"/>
  <autoFilter ref="A2:F33"/>
  <conditionalFormatting sqref="F3:F33">
    <cfRule type="expression" priority="3" dxfId="6" stopIfTrue="1">
      <formula>NOT(ISERROR(SEARCH("no",F3)))</formula>
    </cfRule>
    <cfRule type="expression" priority="4" dxfId="7" stopIfTrue="1">
      <formula>NOT(ISERROR(SEARCH("yes",F3)))</formula>
    </cfRule>
  </conditionalFormatting>
  <conditionalFormatting sqref="F3:F33">
    <cfRule type="expression" priority="1" dxfId="6" stopIfTrue="1">
      <formula>NOT(ISERROR(SEARCH("no",F3)))</formula>
    </cfRule>
    <cfRule type="expression" priority="2" dxfId="7" stopIfTrue="1">
      <formula>NOT(ISERROR(SEARCH("yes",F3)))</formula>
    </cfRule>
  </conditionalFormatting>
  <printOptions/>
  <pageMargins left="0.7" right="0.7" top="0.75" bottom="0.75" header="0.5118055555555555" footer="0.5118055555555555"/>
  <pageSetup horizontalDpi="300" verticalDpi="300" orientation="portrait" r:id="rId1"/>
  <ignoredErrors>
    <ignoredError sqref="A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26">
      <selection activeCell="D59" sqref="D59"/>
    </sheetView>
  </sheetViews>
  <sheetFormatPr defaultColWidth="8.421875" defaultRowHeight="12.75"/>
  <cols>
    <col min="1" max="1" width="19.8515625" style="0" customWidth="1"/>
    <col min="2" max="2" width="11.00390625" style="0" customWidth="1"/>
    <col min="3" max="3" width="15.421875" style="0" customWidth="1"/>
    <col min="4" max="5" width="11.00390625" style="0" customWidth="1"/>
    <col min="6" max="6" width="7.57421875" style="0" bestFit="1" customWidth="1"/>
    <col min="7" max="7" width="16.421875" style="0" customWidth="1"/>
    <col min="8" max="8" width="8.28125" style="0" bestFit="1" customWidth="1"/>
    <col min="9" max="9" width="10.7109375" style="0" bestFit="1" customWidth="1"/>
    <col min="10" max="10" width="8.421875" style="0" bestFit="1" customWidth="1"/>
  </cols>
  <sheetData>
    <row r="1" spans="1:8" ht="12.75">
      <c r="A1" s="17" t="s">
        <v>77</v>
      </c>
      <c r="H1" s="17"/>
    </row>
    <row r="2" spans="1:5" ht="12.75">
      <c r="A2" t="s">
        <v>21</v>
      </c>
      <c r="B2" t="s">
        <v>22</v>
      </c>
      <c r="C2" t="s">
        <v>23</v>
      </c>
      <c r="D2" t="s">
        <v>24</v>
      </c>
      <c r="E2" t="s">
        <v>11</v>
      </c>
    </row>
    <row r="3" spans="1:7" ht="15">
      <c r="A3" s="2" t="s">
        <v>88</v>
      </c>
      <c r="B3" s="9" t="s">
        <v>89</v>
      </c>
      <c r="C3" s="8" t="s">
        <v>90</v>
      </c>
      <c r="D3" s="3" t="s">
        <v>91</v>
      </c>
      <c r="E3" s="3" t="s">
        <v>92</v>
      </c>
      <c r="F3" s="4"/>
      <c r="G3" s="10"/>
    </row>
    <row r="4" spans="1:7" ht="15">
      <c r="A4" s="2" t="s">
        <v>25</v>
      </c>
      <c r="B4" s="9">
        <v>1.5089557</v>
      </c>
      <c r="C4" s="8">
        <v>2454159.4532</v>
      </c>
      <c r="D4" s="3">
        <v>6.815833333333333</v>
      </c>
      <c r="E4" s="3">
        <v>-3.0959999999999996</v>
      </c>
      <c r="G4" s="10"/>
    </row>
    <row r="5" spans="1:7" ht="15">
      <c r="A5" s="2" t="s">
        <v>26</v>
      </c>
      <c r="B5" s="9">
        <v>1.7429964</v>
      </c>
      <c r="C5" s="8">
        <v>2454706.4041</v>
      </c>
      <c r="D5" s="3">
        <v>19.45583333333333</v>
      </c>
      <c r="E5" s="3">
        <v>1.385</v>
      </c>
      <c r="G5" s="10"/>
    </row>
    <row r="6" spans="1:5" ht="15">
      <c r="A6" s="2" t="s">
        <v>27</v>
      </c>
      <c r="B6" s="9">
        <v>4.2568</v>
      </c>
      <c r="C6" s="8">
        <v>2454283.1383</v>
      </c>
      <c r="D6" s="3">
        <v>19.4775</v>
      </c>
      <c r="E6" s="3">
        <v>0.1325</v>
      </c>
    </row>
    <row r="7" spans="1:7" ht="15">
      <c r="A7" s="2" t="s">
        <v>28</v>
      </c>
      <c r="B7" s="9">
        <v>9.20205</v>
      </c>
      <c r="C7" s="8">
        <v>2454141.36416</v>
      </c>
      <c r="D7" s="3">
        <v>6.839166666666666</v>
      </c>
      <c r="E7" s="3">
        <v>-0.6556666666666666</v>
      </c>
      <c r="G7" s="10"/>
    </row>
    <row r="8" spans="1:7" ht="15.75">
      <c r="A8" s="2" t="s">
        <v>29</v>
      </c>
      <c r="B8" s="9">
        <v>4.0378962</v>
      </c>
      <c r="C8" s="8">
        <v>2454400.19885</v>
      </c>
      <c r="D8" s="3">
        <v>6.755833333333333</v>
      </c>
      <c r="E8" s="3">
        <v>-1.8208333333333329</v>
      </c>
      <c r="G8" s="18"/>
    </row>
    <row r="9" spans="1:5" ht="15">
      <c r="A9" s="2" t="s">
        <v>74</v>
      </c>
      <c r="B9" s="19">
        <v>8.886593</v>
      </c>
      <c r="C9" s="20">
        <v>2454702.2556</v>
      </c>
      <c r="D9" s="3">
        <v>18.738</v>
      </c>
      <c r="E9" s="3">
        <v>6.6632</v>
      </c>
    </row>
    <row r="10" spans="1:7" ht="15">
      <c r="A10" s="2" t="s">
        <v>30</v>
      </c>
      <c r="B10" s="9">
        <v>0.853585</v>
      </c>
      <c r="C10" s="8">
        <v>2454398.0767</v>
      </c>
      <c r="D10" s="3">
        <v>6.7575</v>
      </c>
      <c r="E10" s="3">
        <v>-1.027</v>
      </c>
      <c r="G10" s="11"/>
    </row>
    <row r="11" spans="1:5" ht="15">
      <c r="A11" s="2" t="s">
        <v>31</v>
      </c>
      <c r="B11" s="9">
        <v>2.6438986</v>
      </c>
      <c r="C11" s="8">
        <v>2454222.61588</v>
      </c>
      <c r="D11" s="3">
        <v>11.709166666666667</v>
      </c>
      <c r="E11" s="3">
        <v>26.719166666666666</v>
      </c>
    </row>
    <row r="12" spans="1:5" ht="15">
      <c r="A12" s="2" t="s">
        <v>32</v>
      </c>
      <c r="B12" s="9">
        <v>4.4652934</v>
      </c>
      <c r="C12" s="8">
        <v>2454363.94656</v>
      </c>
      <c r="D12" s="3">
        <v>22.989166666666666</v>
      </c>
      <c r="E12" s="3">
        <v>38.69166666666666</v>
      </c>
    </row>
    <row r="13" spans="1:7" ht="15">
      <c r="A13" s="2" t="s">
        <v>33</v>
      </c>
      <c r="B13" s="9">
        <v>4.887804</v>
      </c>
      <c r="C13" s="8">
        <v>2454605.89132</v>
      </c>
      <c r="D13" s="3">
        <v>19.875</v>
      </c>
      <c r="E13" s="3">
        <v>48.10916666666667</v>
      </c>
      <c r="G13" s="10"/>
    </row>
    <row r="14" spans="1:5" ht="15">
      <c r="A14" s="2" t="s">
        <v>34</v>
      </c>
      <c r="B14" s="9">
        <v>3.2130598</v>
      </c>
      <c r="C14" s="8">
        <v>2454419.19556</v>
      </c>
      <c r="D14" s="3">
        <v>13.978333333333333</v>
      </c>
      <c r="E14" s="3">
        <v>-43.491</v>
      </c>
    </row>
    <row r="15" spans="1:5" ht="15">
      <c r="A15" s="2" t="s">
        <v>35</v>
      </c>
      <c r="B15" s="9">
        <v>2.91626</v>
      </c>
      <c r="C15" s="8">
        <v>2454779.92979</v>
      </c>
      <c r="D15" s="3">
        <v>8.676666666666668</v>
      </c>
      <c r="E15" s="3">
        <v>47.35583333333334</v>
      </c>
    </row>
    <row r="16" spans="1:7" ht="15">
      <c r="A16" s="2" t="s">
        <v>9</v>
      </c>
      <c r="B16" s="9">
        <v>5.6334729</v>
      </c>
      <c r="C16" s="8">
        <v>2454387.49375</v>
      </c>
      <c r="D16" s="3">
        <v>16.363333333333333</v>
      </c>
      <c r="E16" s="3">
        <v>41.0775</v>
      </c>
      <c r="G16" s="4"/>
    </row>
    <row r="17" spans="1:5" ht="15">
      <c r="A17" s="2" t="s">
        <v>36</v>
      </c>
      <c r="B17" s="9">
        <v>2.899703</v>
      </c>
      <c r="C17" s="8">
        <v>2454218.7594</v>
      </c>
      <c r="D17" s="3">
        <v>13.7525</v>
      </c>
      <c r="E17" s="3">
        <v>48.0525</v>
      </c>
    </row>
    <row r="18" spans="1:5" ht="15">
      <c r="A18" s="2" t="s">
        <v>37</v>
      </c>
      <c r="B18" s="9">
        <v>3.056536</v>
      </c>
      <c r="C18" s="8">
        <v>2454245.8154</v>
      </c>
      <c r="D18" s="3">
        <v>15.365</v>
      </c>
      <c r="E18" s="3">
        <v>36.255833333333335</v>
      </c>
    </row>
    <row r="19" spans="1:5" ht="15">
      <c r="A19" s="2" t="s">
        <v>38</v>
      </c>
      <c r="B19" s="9">
        <v>2.788491</v>
      </c>
      <c r="C19" s="8">
        <v>2454241.77663</v>
      </c>
      <c r="D19" s="3">
        <v>18.31416666666667</v>
      </c>
      <c r="E19" s="3">
        <v>36.63166666666667</v>
      </c>
    </row>
    <row r="20" spans="1:5" ht="15">
      <c r="A20" s="2" t="s">
        <v>39</v>
      </c>
      <c r="B20" s="9">
        <v>3.852985</v>
      </c>
      <c r="C20" s="8">
        <v>2454035.67575</v>
      </c>
      <c r="D20" s="3">
        <v>23.654999999999998</v>
      </c>
      <c r="E20" s="3">
        <v>42.498333333333335</v>
      </c>
    </row>
    <row r="21" spans="1:5" ht="15">
      <c r="A21" s="2" t="s">
        <v>40</v>
      </c>
      <c r="B21" s="9">
        <v>2.2047298</v>
      </c>
      <c r="C21" s="8">
        <v>2453785.8503</v>
      </c>
      <c r="D21" s="3">
        <v>19.515833333333333</v>
      </c>
      <c r="E21" s="3">
        <v>47.975</v>
      </c>
    </row>
    <row r="22" spans="1:5" ht="15">
      <c r="A22" s="2" t="s">
        <v>41</v>
      </c>
      <c r="B22" s="9">
        <v>3.07632</v>
      </c>
      <c r="C22" s="8">
        <v>2454437.67582</v>
      </c>
      <c r="D22" s="3">
        <v>22.875</v>
      </c>
      <c r="E22" s="3">
        <v>35.474999999999994</v>
      </c>
    </row>
    <row r="23" spans="1:5" ht="15">
      <c r="A23" s="2" t="s">
        <v>42</v>
      </c>
      <c r="B23" s="9">
        <v>3.92289</v>
      </c>
      <c r="C23" s="17" t="s">
        <v>73</v>
      </c>
      <c r="D23" s="3">
        <v>7.366666666666666</v>
      </c>
      <c r="E23" s="3">
        <v>37.155</v>
      </c>
    </row>
    <row r="24" spans="1:5" ht="15">
      <c r="A24" s="2" t="s">
        <v>43</v>
      </c>
      <c r="B24" s="9">
        <v>21.21688</v>
      </c>
      <c r="C24" s="20">
        <v>2454459.69987</v>
      </c>
      <c r="D24" s="3">
        <v>2.853333333333333</v>
      </c>
      <c r="E24" s="3">
        <v>71.76</v>
      </c>
    </row>
    <row r="25" spans="1:5" ht="15">
      <c r="A25" s="2" t="s">
        <v>44</v>
      </c>
      <c r="B25" s="9">
        <v>2.2185733</v>
      </c>
      <c r="C25" s="20">
        <v>2453988.80336</v>
      </c>
      <c r="D25" s="3">
        <v>20.035833333333333</v>
      </c>
      <c r="E25" s="3">
        <v>22.732499999999998</v>
      </c>
    </row>
    <row r="26" spans="1:5" ht="15">
      <c r="A26" s="2" t="s">
        <v>45</v>
      </c>
      <c r="B26" s="9">
        <v>3.52474859</v>
      </c>
      <c r="C26" s="20">
        <v>2452826.62852</v>
      </c>
      <c r="D26" s="3">
        <v>22.058333333333334</v>
      </c>
      <c r="E26" s="3">
        <v>18.886666666666667</v>
      </c>
    </row>
    <row r="27" spans="1:5" ht="15">
      <c r="A27" s="2" t="s">
        <v>46</v>
      </c>
      <c r="B27" s="9">
        <v>111.43637</v>
      </c>
      <c r="C27" s="8">
        <v>2454876.344</v>
      </c>
      <c r="D27" s="3">
        <v>9.3975</v>
      </c>
      <c r="E27" s="3">
        <v>50.61083333333333</v>
      </c>
    </row>
    <row r="28" spans="1:5" ht="15">
      <c r="A28" s="2" t="s">
        <v>75</v>
      </c>
      <c r="B28" s="9">
        <v>3.21346</v>
      </c>
      <c r="C28" s="20">
        <v>2454956.6127</v>
      </c>
      <c r="D28" s="3">
        <v>19.0411</v>
      </c>
      <c r="E28" s="3">
        <v>50.1358</v>
      </c>
    </row>
    <row r="29" spans="1:5" ht="15">
      <c r="A29" s="2" t="s">
        <v>47</v>
      </c>
      <c r="B29" s="9">
        <v>3.91405</v>
      </c>
      <c r="C29" s="20">
        <v>2453887.0818</v>
      </c>
      <c r="D29" s="3">
        <v>15.515833333333333</v>
      </c>
      <c r="E29" s="3">
        <v>-42.943666666666665</v>
      </c>
    </row>
    <row r="30" spans="1:5" ht="15">
      <c r="A30" s="2" t="s">
        <v>76</v>
      </c>
      <c r="B30" s="21">
        <v>2.4855335</v>
      </c>
      <c r="C30" s="20">
        <v>2454492.79765</v>
      </c>
      <c r="D30" s="3">
        <v>17.873333333333335</v>
      </c>
      <c r="E30" s="3">
        <v>-29.849666666666668</v>
      </c>
    </row>
    <row r="31" spans="1:5" ht="15">
      <c r="A31" s="2" t="s">
        <v>48</v>
      </c>
      <c r="B31" s="9">
        <v>1.689868</v>
      </c>
      <c r="C31" s="20">
        <v>2453142.5912</v>
      </c>
      <c r="D31" s="3">
        <v>10.861666666666668</v>
      </c>
      <c r="E31" s="3">
        <v>-61.9375</v>
      </c>
    </row>
    <row r="32" spans="1:5" ht="15">
      <c r="A32" s="2" t="s">
        <v>49</v>
      </c>
      <c r="B32" s="9">
        <v>3.9791</v>
      </c>
      <c r="C32" s="20">
        <v>2454270.572</v>
      </c>
      <c r="D32" s="3">
        <v>11.165833333333333</v>
      </c>
      <c r="E32" s="3">
        <v>-61.06183333333333</v>
      </c>
    </row>
    <row r="33" spans="1:5" ht="15">
      <c r="A33" s="2" t="s">
        <v>50</v>
      </c>
      <c r="B33" s="9">
        <v>3.67724</v>
      </c>
      <c r="C33" s="20">
        <v>2453428.334</v>
      </c>
      <c r="D33" s="3">
        <v>10.679166666666665</v>
      </c>
      <c r="E33" s="3">
        <v>-62.440000000000005</v>
      </c>
    </row>
    <row r="34" spans="1:5" ht="15">
      <c r="A34" s="2" t="s">
        <v>51</v>
      </c>
      <c r="B34" s="9">
        <v>3.0300722</v>
      </c>
      <c r="C34" s="20">
        <v>2453186.806341</v>
      </c>
      <c r="D34" s="3">
        <v>19.074166666666667</v>
      </c>
      <c r="E34" s="3">
        <v>36.66416666666667</v>
      </c>
    </row>
    <row r="35" spans="1:5" ht="15">
      <c r="A35" s="2" t="s">
        <v>52</v>
      </c>
      <c r="B35" s="9">
        <v>2.470614</v>
      </c>
      <c r="C35" s="20">
        <v>2453957.63492</v>
      </c>
      <c r="D35" s="3">
        <v>19.128333333333334</v>
      </c>
      <c r="E35" s="3">
        <v>49.34916666666666</v>
      </c>
    </row>
    <row r="36" spans="1:5" ht="15">
      <c r="A36" s="2" t="s">
        <v>53</v>
      </c>
      <c r="B36" s="9">
        <v>1.30619</v>
      </c>
      <c r="C36" s="20">
        <v>2454185.9101</v>
      </c>
      <c r="D36" s="3">
        <v>17.8725</v>
      </c>
      <c r="E36" s="3">
        <v>37.571666666666665</v>
      </c>
    </row>
    <row r="37" spans="1:5" ht="15">
      <c r="A37" s="2" t="s">
        <v>54</v>
      </c>
      <c r="B37" s="9">
        <v>2.51997</v>
      </c>
      <c r="C37" s="20">
        <v>2453151.486</v>
      </c>
      <c r="D37" s="3">
        <v>0.36666666666666664</v>
      </c>
      <c r="E37" s="3">
        <v>32.00333333333334</v>
      </c>
    </row>
    <row r="38" spans="1:7" ht="15">
      <c r="A38" s="2" t="s">
        <v>55</v>
      </c>
      <c r="B38" s="9">
        <v>3.0927616</v>
      </c>
      <c r="C38" s="20">
        <v>2454357.85803</v>
      </c>
      <c r="D38" s="3">
        <v>23.298333333333332</v>
      </c>
      <c r="E38" s="3">
        <v>31.488333333333333</v>
      </c>
      <c r="G38" s="17"/>
    </row>
    <row r="39" spans="1:5" ht="15">
      <c r="A39" s="2" t="s">
        <v>56</v>
      </c>
      <c r="B39" s="9">
        <v>3.722469</v>
      </c>
      <c r="C39" s="8">
        <v>2454729.90631</v>
      </c>
      <c r="D39" s="3">
        <v>3.1741666666666664</v>
      </c>
      <c r="E39" s="3">
        <v>-30.673</v>
      </c>
    </row>
    <row r="40" spans="1:5" ht="15">
      <c r="A40" s="2" t="s">
        <v>57</v>
      </c>
      <c r="B40" s="9">
        <v>1.091423</v>
      </c>
      <c r="C40" s="20">
        <v>2454508.9761</v>
      </c>
      <c r="D40" s="3">
        <v>6.5275</v>
      </c>
      <c r="E40" s="3">
        <v>29.683333333333334</v>
      </c>
    </row>
    <row r="41" spans="1:5" ht="15">
      <c r="A41" s="2" t="s">
        <v>58</v>
      </c>
      <c r="B41" s="9">
        <v>2.2437704</v>
      </c>
      <c r="C41" s="8">
        <v>2454063.93676</v>
      </c>
      <c r="D41" s="3">
        <v>14.555000000000001</v>
      </c>
      <c r="E41" s="3">
        <v>21.9175</v>
      </c>
    </row>
    <row r="42" spans="1:5" ht="15">
      <c r="A42" s="2" t="s">
        <v>59</v>
      </c>
      <c r="B42" s="9">
        <v>3.7520656</v>
      </c>
      <c r="C42" s="20">
        <v>2454584.69823</v>
      </c>
      <c r="D42" s="3">
        <v>13.952499999999999</v>
      </c>
      <c r="E42" s="3">
        <v>-32.1325</v>
      </c>
    </row>
    <row r="43" spans="1:5" ht="15">
      <c r="A43" s="2" t="s">
        <v>60</v>
      </c>
      <c r="B43" s="9">
        <v>3.1186009</v>
      </c>
      <c r="C43" s="20">
        <v>2454584.42878</v>
      </c>
      <c r="D43" s="3">
        <v>14.336666666666668</v>
      </c>
      <c r="E43" s="3">
        <v>-20.250666666666667</v>
      </c>
    </row>
    <row r="44" spans="1:5" ht="15">
      <c r="A44" s="2" t="s">
        <v>61</v>
      </c>
      <c r="B44" s="9">
        <v>3.7354417</v>
      </c>
      <c r="C44" s="20">
        <v>2454559.18102</v>
      </c>
      <c r="D44" s="3">
        <v>16.02583333333333</v>
      </c>
      <c r="E44" s="3">
        <v>-28.029</v>
      </c>
    </row>
    <row r="45" spans="1:5" ht="15">
      <c r="A45" s="2" t="s">
        <v>62</v>
      </c>
      <c r="B45" s="9">
        <v>0.94145299</v>
      </c>
      <c r="C45" s="8">
        <v>2454221.48163</v>
      </c>
      <c r="D45" s="3">
        <v>1.6375</v>
      </c>
      <c r="E45" s="3">
        <v>-45.64666666666667</v>
      </c>
    </row>
    <row r="46" spans="1:5" ht="15">
      <c r="A46" s="2" t="s">
        <v>63</v>
      </c>
      <c r="B46" s="9">
        <v>2.152226</v>
      </c>
      <c r="C46" s="20">
        <v>2453991.5146</v>
      </c>
      <c r="D46" s="3">
        <v>20.545</v>
      </c>
      <c r="E46" s="3">
        <v>6.455</v>
      </c>
    </row>
    <row r="47" spans="1:5" ht="15">
      <c r="A47" s="2" t="s">
        <v>64</v>
      </c>
      <c r="B47" s="9">
        <v>1.846834</v>
      </c>
      <c r="C47" s="8">
        <v>2454605.55915</v>
      </c>
      <c r="D47" s="3">
        <v>18.593333333333334</v>
      </c>
      <c r="E47" s="3">
        <v>35.684999999999995</v>
      </c>
    </row>
    <row r="48" spans="1:5" ht="15">
      <c r="A48" s="2" t="s">
        <v>65</v>
      </c>
      <c r="B48" s="9">
        <v>1.3382282</v>
      </c>
      <c r="C48" s="8">
        <v>2454365.91464</v>
      </c>
      <c r="D48" s="3">
        <v>23.579166666666666</v>
      </c>
      <c r="E48" s="3">
        <v>-42.029500000000006</v>
      </c>
    </row>
    <row r="49" spans="1:5" ht="15">
      <c r="A49" s="2" t="s">
        <v>66</v>
      </c>
      <c r="B49" s="9">
        <v>1.6284246</v>
      </c>
      <c r="C49" s="20">
        <v>2454375.62494</v>
      </c>
      <c r="D49" s="3">
        <v>23.97</v>
      </c>
      <c r="E49" s="3">
        <v>-41.24766666666667</v>
      </c>
    </row>
    <row r="50" spans="1:5" ht="15">
      <c r="A50" s="2" t="s">
        <v>67</v>
      </c>
      <c r="B50" s="9">
        <v>4.954658</v>
      </c>
      <c r="C50" s="20">
        <v>2453985.0149</v>
      </c>
      <c r="D50" s="3">
        <v>20.741666666666667</v>
      </c>
      <c r="E50" s="3">
        <v>-39.201166666666666</v>
      </c>
    </row>
    <row r="51" spans="1:5" ht="15">
      <c r="A51" s="2" t="s">
        <v>68</v>
      </c>
      <c r="B51" s="9">
        <v>3.9415128</v>
      </c>
      <c r="C51" s="20">
        <v>2453808.91682</v>
      </c>
      <c r="D51" s="3">
        <v>16.043333333333337</v>
      </c>
      <c r="E51" s="3">
        <v>28.175833333333333</v>
      </c>
    </row>
    <row r="52" spans="1:5" ht="15">
      <c r="A52" s="2" t="s">
        <v>69</v>
      </c>
      <c r="B52" s="9">
        <v>2.615838</v>
      </c>
      <c r="C52" s="20">
        <v>2454147.74902</v>
      </c>
      <c r="D52" s="3">
        <v>7.805833333333333</v>
      </c>
      <c r="E52" s="3">
        <v>50.24416666666667</v>
      </c>
    </row>
    <row r="53" spans="1:5" ht="15">
      <c r="A53" s="2" t="s">
        <v>70</v>
      </c>
      <c r="B53" s="9">
        <v>3.1915239</v>
      </c>
      <c r="C53" s="20">
        <v>2454449.86816</v>
      </c>
      <c r="D53" s="3">
        <v>4.394166666666666</v>
      </c>
      <c r="E53" s="3">
        <v>57.8175</v>
      </c>
    </row>
    <row r="54" spans="1:5" ht="15">
      <c r="A54" s="2" t="s">
        <v>71</v>
      </c>
      <c r="B54" s="9">
        <v>4.12502</v>
      </c>
      <c r="C54" s="20">
        <v>2454485.9322</v>
      </c>
      <c r="D54" s="3">
        <v>7.3774999999999995</v>
      </c>
      <c r="E54" s="3">
        <v>58.270833333333336</v>
      </c>
    </row>
    <row r="55" spans="1:5" ht="15">
      <c r="A55" s="2" t="s">
        <v>72</v>
      </c>
      <c r="B55" s="9">
        <v>4.1877539</v>
      </c>
      <c r="C55" s="20">
        <v>2454485.6664</v>
      </c>
      <c r="D55" s="3">
        <v>7.8100000000000005</v>
      </c>
      <c r="E55" s="3">
        <v>39.1175</v>
      </c>
    </row>
    <row r="56" spans="1:5" ht="15">
      <c r="A56" s="2" t="s">
        <v>87</v>
      </c>
      <c r="B56" s="9">
        <v>1.23</v>
      </c>
      <c r="C56" s="20">
        <v>2455232.571</v>
      </c>
      <c r="D56" s="3">
        <v>16.3752</v>
      </c>
      <c r="E56" s="3">
        <v>-17.8786</v>
      </c>
    </row>
    <row r="59" spans="6:8" ht="12.75">
      <c r="F59" s="70"/>
      <c r="G59" s="70"/>
      <c r="H59" s="70"/>
    </row>
    <row r="60" spans="1:8" ht="15">
      <c r="A60" s="70"/>
      <c r="F60" s="69"/>
      <c r="G60" s="69"/>
      <c r="H60" s="69"/>
    </row>
  </sheetData>
  <sheetProtection selectLockedCells="1" selectUnlockedCells="1"/>
  <printOptions gridLines="1"/>
  <pageMargins left="0.75" right="0.75" top="1" bottom="1" header="0.5" footer="0.5"/>
  <pageSetup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Alan</cp:lastModifiedBy>
  <dcterms:created xsi:type="dcterms:W3CDTF">2010-01-31T01:55:38Z</dcterms:created>
  <dcterms:modified xsi:type="dcterms:W3CDTF">2010-02-05T16:44:07Z</dcterms:modified>
  <cp:category/>
  <cp:version/>
  <cp:contentType/>
  <cp:contentStatus/>
</cp:coreProperties>
</file>